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Z:\1SAONE\07-BIBLIO\"/>
    </mc:Choice>
  </mc:AlternateContent>
  <xr:revisionPtr revIDLastSave="0" documentId="13_ncr:1_{2E865B8B-FE78-42DE-A6AA-5F9F3372D3C2}" xr6:coauthVersionLast="47" xr6:coauthVersionMax="47" xr10:uidLastSave="{00000000-0000-0000-0000-000000000000}"/>
  <bookViews>
    <workbookView xWindow="-120" yWindow="-120" windowWidth="29040" windowHeight="15720" xr2:uid="{88BD776B-CC2F-4EDD-9286-65165602A932}"/>
  </bookViews>
  <sheets>
    <sheet name="légende" sheetId="1" r:id="rId1"/>
    <sheet name="BDD finale 2025" sheetId="2" r:id="rId2"/>
  </sheets>
  <definedNames>
    <definedName name="_xlnm._FilterDatabase" localSheetId="1" hidden="1">'BDD finale 2025'!$A$4:$Y$1014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56" i="2" l="1"/>
  <c r="Q741" i="2"/>
  <c r="Q733" i="2"/>
  <c r="Q723" i="2"/>
  <c r="Q668" i="2"/>
  <c r="Q617" i="2"/>
  <c r="Q612" i="2"/>
  <c r="Q601" i="2"/>
  <c r="Q592" i="2"/>
  <c r="Q591" i="2"/>
  <c r="Q573" i="2"/>
  <c r="Q558" i="2"/>
  <c r="Q544" i="2"/>
  <c r="Q541" i="2"/>
  <c r="Q535" i="2"/>
  <c r="R517" i="2"/>
  <c r="Q511" i="2"/>
  <c r="Q508" i="2"/>
  <c r="Q492" i="2"/>
  <c r="Q486" i="2"/>
  <c r="Q481" i="2"/>
  <c r="Q473" i="2"/>
  <c r="Q467" i="2"/>
  <c r="Q446" i="2"/>
  <c r="Q444" i="2"/>
  <c r="Q438" i="2"/>
  <c r="Q431" i="2"/>
  <c r="Q421" i="2"/>
  <c r="Q407" i="2"/>
  <c r="Q403" i="2"/>
  <c r="Q401" i="2"/>
  <c r="Q384" i="2"/>
  <c r="Q380" i="2"/>
  <c r="Q356" i="2"/>
  <c r="Q351" i="2"/>
  <c r="Q346" i="2"/>
  <c r="Q342" i="2"/>
  <c r="Q337" i="2"/>
  <c r="Q334" i="2"/>
  <c r="Q331" i="2"/>
  <c r="Q326" i="2"/>
  <c r="Q320" i="2"/>
  <c r="Q319" i="2"/>
  <c r="Q306" i="2"/>
  <c r="Q305" i="2"/>
  <c r="Q302" i="2"/>
  <c r="Q300" i="2"/>
  <c r="Q299" i="2"/>
  <c r="Q294" i="2"/>
  <c r="Q291" i="2"/>
  <c r="Q283" i="2"/>
  <c r="Q282" i="2"/>
  <c r="Q261" i="2"/>
  <c r="Q257" i="2"/>
  <c r="Q253" i="2"/>
  <c r="Q251" i="2"/>
  <c r="Q244" i="2"/>
  <c r="Q240" i="2"/>
  <c r="R234" i="2"/>
  <c r="Q231" i="2"/>
  <c r="Q218" i="2"/>
  <c r="Q203" i="2"/>
  <c r="Q200" i="2"/>
  <c r="Q196" i="2"/>
  <c r="Q194" i="2"/>
  <c r="Q188" i="2"/>
  <c r="Q186" i="2"/>
  <c r="Q181" i="2"/>
  <c r="Q178" i="2"/>
  <c r="Q177" i="2"/>
  <c r="Q167" i="2"/>
  <c r="Q165" i="2"/>
  <c r="Q163" i="2"/>
  <c r="Q162" i="2"/>
  <c r="Q159" i="2"/>
  <c r="Q157" i="2"/>
  <c r="Q155" i="2"/>
  <c r="Q154" i="2"/>
  <c r="Q152" i="2"/>
  <c r="Q151" i="2"/>
  <c r="Q150" i="2"/>
  <c r="Q148" i="2"/>
  <c r="Q145" i="2"/>
  <c r="Q144" i="2"/>
  <c r="Q143" i="2"/>
  <c r="Q141" i="2"/>
  <c r="Q140" i="2"/>
  <c r="Q138" i="2"/>
  <c r="Q137" i="2"/>
  <c r="Q135" i="2"/>
  <c r="Q133" i="2"/>
  <c r="Q131" i="2"/>
  <c r="Q126" i="2"/>
  <c r="Q124" i="2"/>
  <c r="Q120" i="2"/>
  <c r="Q119" i="2"/>
  <c r="Q118" i="2"/>
  <c r="Q113" i="2"/>
  <c r="Q112" i="2"/>
  <c r="Q111" i="2"/>
  <c r="Q110" i="2"/>
  <c r="Q107" i="2"/>
  <c r="Q104" i="2"/>
  <c r="Q102" i="2"/>
  <c r="Q95" i="2"/>
  <c r="Q94" i="2"/>
  <c r="Q93" i="2"/>
  <c r="Q91" i="2"/>
  <c r="Q89" i="2"/>
  <c r="Q87" i="2"/>
  <c r="Q86" i="2"/>
  <c r="Q85" i="2"/>
  <c r="Q83" i="2"/>
  <c r="Q76" i="2"/>
  <c r="Q75" i="2"/>
  <c r="Q74" i="2"/>
  <c r="Q73" i="2"/>
  <c r="Q71" i="2"/>
  <c r="Q68" i="2"/>
  <c r="Q66" i="2"/>
  <c r="Q65" i="2"/>
  <c r="Q60" i="2"/>
  <c r="Q59" i="2"/>
  <c r="Q48" i="2"/>
  <c r="Q47" i="2"/>
  <c r="Q42" i="2"/>
  <c r="Q37" i="2"/>
  <c r="Q35" i="2"/>
  <c r="Q34" i="2"/>
  <c r="Q33" i="2"/>
  <c r="Q24" i="2"/>
  <c r="Q16" i="2"/>
  <c r="Q15" i="2"/>
  <c r="Q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Zabr-saone</author>
  </authors>
  <commentList>
    <comment ref="X72" authorId="0" shapeId="0" xr:uid="{827D7C10-33F4-4804-A2DC-BA8740D12585}">
      <text>
        <r>
          <rPr>
            <b/>
            <sz val="9"/>
            <color indexed="81"/>
            <rFont val="Tahoma"/>
            <family val="2"/>
          </rPr>
          <t>Zabr-saone:</t>
        </r>
        <r>
          <rPr>
            <sz val="9"/>
            <color indexed="81"/>
            <rFont val="Tahoma"/>
            <family val="2"/>
          </rPr>
          <t xml:space="preserve">
quel modèle ?</t>
        </r>
      </text>
    </comment>
    <comment ref="C201" authorId="0" shapeId="0" xr:uid="{FCEE45B6-EE7B-4602-BDDA-A05719BFB176}">
      <text>
        <r>
          <rPr>
            <b/>
            <sz val="9"/>
            <color indexed="81"/>
            <rFont val="Tahoma"/>
            <family val="2"/>
          </rPr>
          <t>Zabr-saone:</t>
        </r>
        <r>
          <rPr>
            <sz val="9"/>
            <color indexed="81"/>
            <rFont val="Tahoma"/>
            <family val="2"/>
          </rPr>
          <t xml:space="preserve">
réessayer le ien</t>
        </r>
      </text>
    </comment>
    <comment ref="C251" authorId="0" shapeId="0" xr:uid="{76647EC1-C5FA-463D-A188-27F050F4867C}">
      <text>
        <r>
          <rPr>
            <b/>
            <sz val="9"/>
            <color indexed="81"/>
            <rFont val="Tahoma"/>
            <family val="2"/>
          </rPr>
          <t>Zabr-saone:</t>
        </r>
        <r>
          <rPr>
            <sz val="9"/>
            <color indexed="81"/>
            <rFont val="Tahoma"/>
            <family val="2"/>
          </rPr>
          <t xml:space="preserve">
calculs économiques</t>
        </r>
      </text>
    </comment>
    <comment ref="C399" authorId="0" shapeId="0" xr:uid="{9FF83A0C-2009-4477-8A34-FC46EEE8D3FB}">
      <text>
        <r>
          <rPr>
            <b/>
            <sz val="9"/>
            <color indexed="81"/>
            <rFont val="Tahoma"/>
            <family val="2"/>
          </rPr>
          <t>Zabr-saone:</t>
        </r>
        <r>
          <rPr>
            <sz val="9"/>
            <color indexed="81"/>
            <rFont val="Tahoma"/>
            <family val="2"/>
          </rPr>
          <t xml:space="preserve">
" Les analyses de quatre cas ( vallée de la Loue, rivières du Haut Beaujolais, Sèvre Nantaise et vallée du Wimereux ) ont permis en 2001,puis en 2002, d'ajuster des canevas de mise en oeuvre de mesures paysagères en milieu rural."</t>
        </r>
      </text>
    </comment>
    <comment ref="A565" authorId="0" shapeId="0" xr:uid="{57302E7C-50E0-4BF2-80B9-F411A983BD07}">
      <text>
        <r>
          <rPr>
            <b/>
            <sz val="9"/>
            <color indexed="81"/>
            <rFont val="Tahoma"/>
            <family val="2"/>
          </rPr>
          <t>Zabr-saone:</t>
        </r>
        <r>
          <rPr>
            <sz val="9"/>
            <color indexed="81"/>
            <rFont val="Tahoma"/>
            <family val="2"/>
          </rPr>
          <t xml:space="preserve">
Dans biblio 20003 : même titre, mais noms différents (Richoux, Tachet…)</t>
        </r>
      </text>
    </comment>
    <comment ref="A594" authorId="0" shapeId="0" xr:uid="{08A198F0-0ED0-4FF4-9BD1-59EF4D3013F4}">
      <text>
        <r>
          <rPr>
            <b/>
            <sz val="9"/>
            <color indexed="81"/>
            <rFont val="Tahoma"/>
            <family val="2"/>
          </rPr>
          <t>Zabr-saone:</t>
        </r>
        <r>
          <rPr>
            <sz val="9"/>
            <color indexed="81"/>
            <rFont val="Tahoma"/>
            <family val="2"/>
          </rPr>
          <t xml:space="preserve">
08/10/2024 cette réf a disparu du rapport ZABR 13b-rapportfinal.doc</t>
        </r>
      </text>
    </comment>
    <comment ref="C681" authorId="0" shapeId="0" xr:uid="{F2FDF872-CDCB-4E78-8E43-81EC62C806FB}">
      <text>
        <r>
          <rPr>
            <b/>
            <sz val="9"/>
            <color indexed="81"/>
            <rFont val="Tahoma"/>
            <family val="2"/>
          </rPr>
          <t>Zabr-saone:</t>
        </r>
        <r>
          <rPr>
            <sz val="9"/>
            <color indexed="81"/>
            <rFont val="Tahoma"/>
            <family val="2"/>
          </rPr>
          <t xml:space="preserve">
ici détails le long du Doubs et de la Loue</t>
        </r>
      </text>
    </comment>
    <comment ref="C847" authorId="0" shapeId="0" xr:uid="{4470AE1D-4B36-4416-93A0-AC33A11E5D68}">
      <text>
        <r>
          <rPr>
            <b/>
            <sz val="9"/>
            <color indexed="81"/>
            <rFont val="Tahoma"/>
            <family val="2"/>
          </rPr>
          <t>Zabr-saone:</t>
        </r>
        <r>
          <rPr>
            <sz val="9"/>
            <color indexed="81"/>
            <rFont val="Tahoma"/>
            <family val="2"/>
          </rPr>
          <t xml:space="preserve">
Creusot et Chalon</t>
        </r>
      </text>
    </comment>
  </commentList>
</comments>
</file>

<file path=xl/sharedStrings.xml><?xml version="1.0" encoding="utf-8"?>
<sst xmlns="http://schemas.openxmlformats.org/spreadsheetml/2006/main" count="10128" uniqueCount="4542">
  <si>
    <t>Cette base de donnée se présente sous la forme d'un fichier excel. Elle a été finalisée en Juin 2025 par le GRAIE dans le cadre de sa mission de développement de la connaissance scientifique sur la Saône.</t>
  </si>
  <si>
    <t>Cette bibliographie est la synthèse des 5 éléments suivants :</t>
  </si>
  <si>
    <t xml:space="preserve"> - bibliographie 2003 dressée dans le rapport</t>
  </si>
  <si>
    <t>"Le fonctionnement de l’hydrosystème Saône. Inventaire bibliographique et proposition d’étude sur le comportement de la Saône." Rapport conjoint ZABR et LEHF Université Lyon 1 au Grand Lyon, 29 p. + annexes, 2003</t>
  </si>
  <si>
    <t xml:space="preserve"> - bibliographie 2011 dressée dans le cadre </t>
  </si>
  <si>
    <t xml:space="preserve">du projet tutoré réalisé pour la ZABR en 2011 par des étudiants Master Cogéval'eau : une étude de faisabilité d’un site-atelier sur le bassin de la Saône </t>
  </si>
  <si>
    <t xml:space="preserve"> - recherche bibliographique sur Scopus en date de Février 2025</t>
  </si>
  <si>
    <t xml:space="preserve"> - recherche bibliographique sur Web of Science en date d'Octobre 2024</t>
  </si>
  <si>
    <t xml:space="preserve"> - cross-références de projets de recherche et de la part de chercheurs</t>
  </si>
  <si>
    <t>Les colonnes de la base de données sont le ssuivantes :</t>
  </si>
  <si>
    <t>Remarque</t>
  </si>
  <si>
    <t>A</t>
  </si>
  <si>
    <t>Auteur(s)</t>
  </si>
  <si>
    <t>Auteur identifiés des documents</t>
  </si>
  <si>
    <t>B</t>
  </si>
  <si>
    <t>Nom complet des auteurs</t>
  </si>
  <si>
    <t>C</t>
  </si>
  <si>
    <t>Titre</t>
  </si>
  <si>
    <t>Titre du document</t>
  </si>
  <si>
    <t>D</t>
  </si>
  <si>
    <t>Année parution</t>
  </si>
  <si>
    <t>Année de parution du document</t>
  </si>
  <si>
    <t>E</t>
  </si>
  <si>
    <t>Source</t>
  </si>
  <si>
    <t>Source du document</t>
  </si>
  <si>
    <t>F</t>
  </si>
  <si>
    <t>Echelle d'analyse</t>
  </si>
  <si>
    <t>Petite Saône</t>
  </si>
  <si>
    <t>de Vioménil à Verdun-sur-Doubs</t>
  </si>
  <si>
    <t>Les numéros 1 à 6 font référence à la localisation transversale du sujet étudié dans les documents, pour ceux issus de la bibliographie de 2003 selon : 1=chenal, 2=rives, 3=lônes, 4=prairies inondables, 5=bassin versant, 6=nappe phréatique</t>
  </si>
  <si>
    <t>G</t>
  </si>
  <si>
    <t>Doubs</t>
  </si>
  <si>
    <t>correspond au Doubs</t>
  </si>
  <si>
    <t>H</t>
  </si>
  <si>
    <t>Grande Saône</t>
  </si>
  <si>
    <t>de Verdun-sur-Doubs à Villefranche-sur-Saône</t>
  </si>
  <si>
    <t>I</t>
  </si>
  <si>
    <t>Val lyonnais</t>
  </si>
  <si>
    <t>de Villefranche-sur-Saône à Lyon</t>
  </si>
  <si>
    <t>J</t>
  </si>
  <si>
    <t>BV Saône</t>
  </si>
  <si>
    <t>correspond à la Saône à l'échelle de son bassin versant</t>
  </si>
  <si>
    <t>K</t>
  </si>
  <si>
    <t>Thème</t>
  </si>
  <si>
    <t>Thèmes de regroupement des documents parmi les 18 définis : Biologie écologie, Ecotoxicologie, Elevage, Géologie, Géomorphologie, Hydraulique, Médecine, Qualité des eaux, Société - agriculture, Société - archéologie, Société - gestion territoriale, Société - histoire, Société - navigation, Société - pêche, Société - urbanisation, Sociologie, Zones humides, Divers</t>
  </si>
  <si>
    <t xml:space="preserve">"Géologie" inclut : paléontologie, hydrogéologie, palinologie
"Biologie écologie" inclut : stygofaune
"Archéologie" inclut : taille d'outils
"Hydraulique" inclut : hydrologie, inondation, précipitations
</t>
  </si>
  <si>
    <t>L</t>
  </si>
  <si>
    <t>Volume / Tome</t>
  </si>
  <si>
    <t>M</t>
  </si>
  <si>
    <t>Numéro</t>
  </si>
  <si>
    <t>N</t>
  </si>
  <si>
    <t>Page de début</t>
  </si>
  <si>
    <t>O</t>
  </si>
  <si>
    <t>Page de fin</t>
  </si>
  <si>
    <t>P</t>
  </si>
  <si>
    <t>DOI</t>
  </si>
  <si>
    <t>Q</t>
  </si>
  <si>
    <t>Accès</t>
  </si>
  <si>
    <t>Accès numérique lorsque celui-ci a été identifié</t>
  </si>
  <si>
    <t>R</t>
  </si>
  <si>
    <t>Conférence nom</t>
  </si>
  <si>
    <t>Nom de la conférence lors de laquelle un document peut avoir été publié</t>
  </si>
  <si>
    <t>S</t>
  </si>
  <si>
    <t>Conférence date</t>
  </si>
  <si>
    <t>Date de la conférence</t>
  </si>
  <si>
    <t>T</t>
  </si>
  <si>
    <t>Conférence localisation</t>
  </si>
  <si>
    <t>Lieu de tenue de la conférence</t>
  </si>
  <si>
    <t>U</t>
  </si>
  <si>
    <t>Sponsors</t>
  </si>
  <si>
    <t>de la conférence</t>
  </si>
  <si>
    <t>V</t>
  </si>
  <si>
    <t>Type de document</t>
  </si>
  <si>
    <t>19 types de documents : acte colloque, article, brochure, cartographie, chapitre, compte-rendu, croquis, document public, erratum, fond documentaire, lettre, livre, note, rapport, rapport étudiant (DEA, TFE), review, site internet, texte juridique, thèse</t>
  </si>
  <si>
    <t>W</t>
  </si>
  <si>
    <t>Mots clés (auteur)</t>
  </si>
  <si>
    <t>fournis par l'auteur</t>
  </si>
  <si>
    <t>X</t>
  </si>
  <si>
    <t>Mots clés (index)</t>
  </si>
  <si>
    <t>fournis par la source du document</t>
  </si>
  <si>
    <t>Y</t>
  </si>
  <si>
    <t>Origine de la référence</t>
  </si>
  <si>
    <t>Localisation de la source du document où celui-ci a été identifié et/ou consulté</t>
  </si>
  <si>
    <t xml:space="preserve">"EPTB Saône Doubs" / "GRAIE" : disponible auprès de ces organismes
"biblio rapport 2003" signifie : issu de la bibliographie de 2003
</t>
  </si>
  <si>
    <t>Base de donnée finale - Juin 2025</t>
  </si>
  <si>
    <t>GAUTHEY E.M.</t>
  </si>
  <si>
    <t>Mémoire et projet de navigation de la rivière de la Seille en Bourgogne</t>
  </si>
  <si>
    <t>1783 ?</t>
  </si>
  <si>
    <t>Département Saône et Loire. Pont et Chaussée</t>
  </si>
  <si>
    <t>Société - navigation</t>
  </si>
  <si>
    <t>18 p.</t>
  </si>
  <si>
    <t>https://canaux.bourgognefranchecomte.fr/seille/ouvrages-dart/introduction/#f7</t>
  </si>
  <si>
    <t>rapport</t>
  </si>
  <si>
    <t>navigation, haut fond, exhaussement, halage, écluses</t>
  </si>
  <si>
    <t>Archives de Saône et Loire</t>
  </si>
  <si>
    <t>ARCELIN A.</t>
  </si>
  <si>
    <t>Etudes d'archéologie historique : les berges de la Saône (temps celtiques, fer, bronze, pierre polie)</t>
  </si>
  <si>
    <t>?</t>
  </si>
  <si>
    <t>Revue du Lyonnais</t>
  </si>
  <si>
    <t>Société - archéologie</t>
  </si>
  <si>
    <t>article</t>
  </si>
  <si>
    <t>dépôt alluvionnaire, population riveraine, Celtes, frontière</t>
  </si>
  <si>
    <t>archives départementales de l'Ain</t>
  </si>
  <si>
    <t>CNR et Service régional de l'équipement de Franche-Comté</t>
  </si>
  <si>
    <t>La liaison Saône-Rhin et l'eau</t>
  </si>
  <si>
    <t>CNR</t>
  </si>
  <si>
    <t>20 p.</t>
  </si>
  <si>
    <t>brochure</t>
  </si>
  <si>
    <t>navigation</t>
  </si>
  <si>
    <t>Bibliothèque Droit, Besançon</t>
  </si>
  <si>
    <t>CA DE SAONE ET LOIRE, AGENCE DE L'EAU RMC, CNR</t>
  </si>
  <si>
    <t xml:space="preserve"> Atlas de la vallée de la Saône : eau - sol - espace</t>
  </si>
  <si>
    <t>[Lyon:AFBRMC.3953]</t>
  </si>
  <si>
    <t>Société - gestion territoriale</t>
  </si>
  <si>
    <t>biblio rapport 2003</t>
  </si>
  <si>
    <t>Chambre d’Agriculture de la Saône et du Rhône </t>
  </si>
  <si>
    <t>Etat sanitaire et hygiénique, LDA du Jura 1995-96 : Qualité des poissons de la Saône et du Rhône</t>
  </si>
  <si>
    <t>Qualité des eaux</t>
  </si>
  <si>
    <t>Anonyme</t>
  </si>
  <si>
    <t xml:space="preserve">Guide Vagnon de la Saône d'Auxonne à Lyon.  </t>
  </si>
  <si>
    <t>Editions du Plaisancier, Caluire (69)</t>
  </si>
  <si>
    <t xml:space="preserve"> 1 — 2</t>
  </si>
  <si>
    <t>60 p.</t>
  </si>
  <si>
    <t>IPSEAU, MOA, Syndicat Saône Doubs, Agence de l'eau</t>
  </si>
  <si>
    <t>Etude générale de l'entretien et de la gestion des rivières du bassin de la Saône et du Doubs - Etat des lieux</t>
  </si>
  <si>
    <t xml:space="preserve">1 — 5 </t>
  </si>
  <si>
    <t>Biologie écologie</t>
  </si>
  <si>
    <t>Combe P.M., Dabat M.H., B. Ibrahima :</t>
  </si>
  <si>
    <t xml:space="preserve"> Les pêcheurs : étude socio-économique (rapports)</t>
  </si>
  <si>
    <t>Société - pêche</t>
  </si>
  <si>
    <t>84 p.</t>
  </si>
  <si>
    <t>Bravard J.-P.</t>
  </si>
  <si>
    <t>Le couloir Saône-Rhône: Géohistoire des liens entre des montagnes et un axe fluvial.</t>
  </si>
  <si>
    <t>Editions l'Harmattan</t>
  </si>
  <si>
    <t>Société - histoire</t>
  </si>
  <si>
    <t>412 p.</t>
  </si>
  <si>
    <t>livre</t>
  </si>
  <si>
    <t>Chambon J.-P.; Groscolas R.</t>
  </si>
  <si>
    <t>Chambon, Jean-Pierre (35837704900); Groscolas, René (7004428152)</t>
  </si>
  <si>
    <t>Une ancienne dénomination du puits absorbant figée dans la microtoponymie de la Haute-Saône: les Anduits (Lavigney, Malvillers et Melin)</t>
  </si>
  <si>
    <t>Zeitschrift fur Romanische Philologie</t>
  </si>
  <si>
    <t>10.1515/zrp-2024-0009</t>
  </si>
  <si>
    <t>Anduits (les); enduit 'dry well'; Haute-Saône (France); Old Franc-Comtois/Regional Middle French; Toponymy</t>
  </si>
  <si>
    <t>Scopus 2025 &amp; WoS 2024</t>
  </si>
  <si>
    <t>Changeux T.; Dragotta A.; Franquet E.; Stolzenberg N.; Fruget J.F.; Marion L.; Souty-Grosset C.; Anneville O.; Cavalli L.; Faure J.P.; Corget N.; Josserand F.; Bănaru D.</t>
  </si>
  <si>
    <t>Changeux, T. (6602884654); Dragotta, A. (59285188000); Franquet, E. (6603509795); Stolzenberg, N. (26968113700); Fruget, J.F. (6602657091); Marion, L. (7004325710); Souty-Grosset, C. (57202436426); Anneville, O. (6603209377); Cavalli, L. (56227857200); Faure, J.P. (59285188100); Corget, N. (59285188200); Josserand, F. (59288231700); Bănaru, D. (21733403200)</t>
  </si>
  <si>
    <t>Ecosystem based approach to assess the impact of invasive or expanding species in the lower Saône River</t>
  </si>
  <si>
    <t>Anthropocene</t>
  </si>
  <si>
    <t>10.1016/j.ancene.2024.100446</t>
  </si>
  <si>
    <t>Diversity; Ecopath with Ecosim (EwE); Fishery; Large river; Trophic model</t>
  </si>
  <si>
    <t>France; Saone River; angling; biomass; catch statistics; ecosystem function; environmental impact assessment; fishery management; fishing gear; introduced species; phytoplankton; range expansion; seabird; species diversity; trophic level</t>
  </si>
  <si>
    <t>Comby E.; Garnier E.; Le Lay Y.-F.</t>
  </si>
  <si>
    <t>Comby, Emeline (56067931300); Garnier, Emmanuel (59295637200); Le Lay, Yves-François (16241965000)</t>
  </si>
  <si>
    <t>Circuits of capital, the socio-ecological fix and power relations in a rural area. The genealogy of socio-ecological transformations of the upper Saône valley (France)</t>
  </si>
  <si>
    <t>Geoforum</t>
  </si>
  <si>
    <t>Sociologie</t>
  </si>
  <si>
    <t>10.1016/j.geoforum.2024.104105</t>
  </si>
  <si>
    <t>Capitalistic development; Landscapes; Marketing; River engineering works; Uses</t>
  </si>
  <si>
    <t>France; Saone Valley; capital; genealogy; landscape; rural area; urban area; urbanization</t>
  </si>
  <si>
    <t>Dreyfus J.-M.</t>
  </si>
  <si>
    <t>Dreyfus, Jean-Marc (35191578200)</t>
  </si>
  <si>
    <t>La mémoire longue de la survie d’une famille juive pendant l’Occupation: Essai d’analyse réflexive d’une mémoire familiale de la persécution</t>
  </si>
  <si>
    <t>Ethnologie Francaise</t>
  </si>
  <si>
    <t>10.3917/ethn.241.0071</t>
  </si>
  <si>
    <t xml:space="preserve">https://doi.org/10.3917/ethn.241.0071 </t>
  </si>
  <si>
    <t>France; Holocaust; Memory; Survival, Righteous of France</t>
  </si>
  <si>
    <t>Scopus 2025</t>
  </si>
  <si>
    <t>Gladyshev A.</t>
  </si>
  <si>
    <t>Gladyshev, Andrey (57194947557)</t>
  </si>
  <si>
    <t>The Indomitable Adventurer: Gustave de Damas and the Partisans of Southeastern France in 1814</t>
  </si>
  <si>
    <t>Istoriya</t>
  </si>
  <si>
    <t>10.18254/S207987840031416-6</t>
  </si>
  <si>
    <t>https://doi.org/10.18254/S207987840031416-6</t>
  </si>
  <si>
    <t>France; Gustave de Damas; military historical anthropology; Napoleonic Wars; partisans</t>
  </si>
  <si>
    <t>Kessener P.M.</t>
  </si>
  <si>
    <t>Kessener, Paul M. (26034399900)</t>
  </si>
  <si>
    <t>The Aqueducts of Lugdunum</t>
  </si>
  <si>
    <t>Water (Switzerland)</t>
  </si>
  <si>
    <t>10.3390/w16152117</t>
  </si>
  <si>
    <t>https://doi.org/10.3390/w16152117</t>
  </si>
  <si>
    <t>hydraulic towers; lead pressure conduits; Lugdunum; Lyon; Roman aqueducts and water provision; siphons</t>
  </si>
  <si>
    <t>Auvergne-Rhone-Alpes; Bouches du Rhone; France; Grand Lyon; Ile de France; Lyons; Marseilles; Paris; Provence-Alpes-Cote d'Azur; Rhone River; Saone River; Ville de Paris; Hydraulic structures; Landforms; Colonia; Hydraulic tower; Lead pressure conduit; Lugdunum; Lya; Pressure conduit; Rhone river; Roman aqueduct; Roman aqueduct and water provision; Water provision; aqueduct; equipment; hydraulic structure; installation; settlement pattern; Siphons</t>
  </si>
  <si>
    <t>Lafarge A.; Chean D.; Whiting L.; Clere-Jehl R.; Azoulay E.; Dumas G.; Fodil S.; Mokart D.; Lemiale V.; Argaud L.; Benoit D.; Bigé N.; Bisbal M.; Canet E.; Bruneel F.; Demoule A.; Kouatchet A.; Mayaux J.; Moreau A.-S.; Nseir S.; Nyunga M.; Pène F.; Seguin A.; Zafrani L.; Hamzaoui O.; Mourvillier B.; Asfar P.; Schnell D.; Plantefeve G.; Badie J.; Sedillot N.; Wittebole X.; Mira J.-P.; Rigaud J.-P.; Declercq P.-L.; Quenot J.-P.; Foret F.; Annane D.; Heming N.; Bulp P.; Honoré P.M.; Schneider F.; Lacherade J.-C.; Colin G.; Guitton C.; Nigeon O.; Van Grunderbeeck N.; François B.; Guervilly C.; Monchi M.; Roustan J.; Reignier J.; Meziani F.; Helms J.; Barbier F.; Kamel T.; Muller G.; De Schryver N.; Frat J.-P.; Chatelier D.; Barbarot N.; Legay F.; Vidal C.; Dangers L.; Mercier E.; Ehrmann S.; Audibert J.; Berger A.; Joganah D.; Chelly J.; Ducros L.; Reizine F.; Delbove A.; Bavozet F.; Pugliesi P.-S.; Maldiney T.; Siami S.; Timsit J.-F.; Tissières P.; Gibot S.; Maury E.</t>
  </si>
  <si>
    <t>Lafarge, Antoine (57204964842); Chean, Dara (57988692400); Whiting, Livia (58851201000); Clere-Jehl, Raphaël (57192382577); Azoulay, Elie (35493016200); Dumas, Guillaume (46261085900); Fodil, Sofiane (57217017526); Mokart, Djamel (9839548700); Lemiale, Virginie (23060899600); Argaud, Laurent (6603381362); Benoit, Dominique (7004387353); Bigé, Naïke (36140240400); Bisbal, Magali (23134309900); Canet, Emmanuel (7006072145); Bruneel, Fabrice (7004152493); Demoule, Alexandre (6701323884); Kouatchet, Achille (6507480514); Mayaux, Julien (26031053300); Moreau, Anne-Sophie (56567555100); Nseir, Saad (6602214576); Nyunga, Martine (6506608801); Pène, Frédéric (57216111204); Seguin, Amélie (36546822400); Zafrani, Lara (28168124600); Hamzaoui, Olfa (23477315000); Mourvillier, Bruno (15042349000); Asfar, Pierre (6701632032); Schnell, David (26634163300); Plantefeve, Gaëtan (6506774173); Badie, Julio (7003684757); Sedillot, Nicholas (24173655900); Wittebole, Xavier (6602130949); Mira, Jean-Paul (55959021500); Rigaud, Jean-Philippe (7101848081); Declercq, Pierre-Louis (55243715700); Quenot, Jean-Pierre (59022179100); Foret, Frédéric (36339235900); Annane, Djillali (7006490729); Heming, Nicholas (36058995800); Bulp, Pierre (59224101800); Honoré, Patrick M (59112609500); Schneider, Francis (57201510091); Lacherade, Jean-Claude (6602312542); Colin, Gwenhaël (25222818800); Guitton, Christophe (12761768600); Nigeon, Olivier (55531630500); Van Grunderbeeck, Nicolas (24484943800); François, Bruno (8635472700); Guervilly, Christophe (16315885700); Monchi, Mehran (55934066000); Roustan, Jérôme (16948998800); Reignier, Jean (35559743000); Meziani, Ferhat (6507028168); Helms, Julie (57198893797); Barbier, François (26027452800); Kamel, Toufik (56545469500); Muller, Grégoire (56669932800); De Schryver, Nicolas (56313372900); Frat, Jean-Pierre (6602868581); Chatelier, Delphine (39461067800); Barbarot, Nicolas (24366154800); Legay, François (34570729000); Vidal, Charles (57193713251); Dangers, Laurence (55973440100); Mercier, Emmanuelle (14034209700); Ehrmann, Stephan (55916667600); Audibert, Juliette (25026647000); Berger, Asaël (55765693900); Joganah, David (59225146700); Chelly, Jonathan (55353052200); Ducros, Laurent (6603409896); Reizine, Florian (57205142418); Delbove, Agathe (56926811100); Bavozet, Florent (56123468100); Pugliesi, Paul-Simon (57202873693); Maldiney, Thomas (27567868800); Siami, Shidasp (23486796300); Timsit, Jean-François (58032822200); Tissières, Pierre (6603576086); Gibot, Sébastien (6603609219); Maury, Eric (7004552434)</t>
  </si>
  <si>
    <t xml:space="preserve">Correction to: Management of hematological patients requiring emergency chemotherapy in the intensive care unit </t>
  </si>
  <si>
    <t>Intensive Care Medicine</t>
  </si>
  <si>
    <t>Médecine</t>
  </si>
  <si>
    <t>10.1007/s00134-024-07494-5</t>
  </si>
  <si>
    <t>Erratum</t>
  </si>
  <si>
    <t>acute leukemia; anger; blood smear; Brussels Capital Region; human; intensive care; intensive care unit; lens (optics); lymphoma; review; sepsis; clinical article; drug therapy; erratum; therapy</t>
  </si>
  <si>
    <t>Maghakian C.; Navratil O.; Zanot J.-M.; Rivière N.; Honegger A.</t>
  </si>
  <si>
    <t>Maghakian, Célia (58779611000); Navratil, Oldrich (35622297500); Zanot, Jean-Marie (58779117200); Rivière, Nicolas (55886178600); Honegger, Anne (57202135405)</t>
  </si>
  <si>
    <t>Drowning incidents in urban rivers: An underestimated issue with future challenges in need of an interdisciplinary database to characterise its epidemiology</t>
  </si>
  <si>
    <t>Environmental Challenges</t>
  </si>
  <si>
    <t>10.1016/j.envc.2023.100822</t>
  </si>
  <si>
    <t>Bridge jump; Epidemiology; River bathing; River rescue; Suicide</t>
  </si>
  <si>
    <t>OFB, EPTB Saône &amp; Doubs</t>
  </si>
  <si>
    <t>Compréhension des facteurs influençant la reproduction des oiseaux prairiaux des sites Natura 2000 du Val de Saône : cas du Courlis cendré</t>
  </si>
  <si>
    <t>EPTB Saône et Doubs</t>
  </si>
  <si>
    <t>EPTB Saône Doubs</t>
  </si>
  <si>
    <t>Andresz S.; Marchand-Moury A.; Goyette-Pernot J.; Rivière A.-L.; Schieber C.</t>
  </si>
  <si>
    <t>Andresz, Sylvain (57195553269); Marchand-Moury, Ambre (58614563000); Goyette-Pernot, Joëlle (57216362727); Rivière, Anne-Laure (58614409000); Schieber, Caroline (7801370518)</t>
  </si>
  <si>
    <t>When citizen science meets radon building diagnosis: Synthesis of a French pilot project developed in the framework of the European RadoNorm research project</t>
  </si>
  <si>
    <t>Open Research Europe</t>
  </si>
  <si>
    <t>10.12688/openreseurope.15968.2</t>
  </si>
  <si>
    <t>citizen science; ethics; radiation protection; Radon at home; radon diagnosis; RadoNorm</t>
  </si>
  <si>
    <t>Chény C.; Charbonnier S.; Audo D.</t>
  </si>
  <si>
    <t>Chény, Cédric (57211059016); Charbonnier, Sylvain (13409819100); Audo, Denis (55274491800)</t>
  </si>
  <si>
    <t>Middle Jurassic lobsters (Crustacea, Decapoda) from Normandy, France</t>
  </si>
  <si>
    <t>Geodiversitas</t>
  </si>
  <si>
    <t>Géologie</t>
  </si>
  <si>
    <t>10.5252/geodiversitas2023v45a4</t>
  </si>
  <si>
    <t>Abyssophtalmus; Callovian; Eryma; Erymidae; Glyphea; Glypheidae; Longodromitidae; Mesozoic; xceptional preservation</t>
  </si>
  <si>
    <t>EPTB Saône &amp; Doubs</t>
  </si>
  <si>
    <t>Etude de l’impact du batillage</t>
  </si>
  <si>
    <t>EPTB Saône &amp; Doubs - VAN DEN BOSCH Emiel</t>
  </si>
  <si>
    <t>Etude des remblais en zone inondable dans la Basse Vallée de la Saône dans le cadre du PAPI 3</t>
  </si>
  <si>
    <t>EPTB Saône et Doubs - Master 1 Sciences de l’eau
Mémoire de Stage –Session 2022-2023</t>
  </si>
  <si>
    <t>Hydraulique</t>
  </si>
  <si>
    <t>rapport étudiant (DEA, TFE)</t>
  </si>
  <si>
    <t>remblais, crue, zone inondable</t>
  </si>
  <si>
    <t>EPTB Saône et Doubs - Bras Théos</t>
  </si>
  <si>
    <t>Recensement des milieux toujours en eau de la Saône (lônes, platis, annexes…) sur la Saône aval</t>
  </si>
  <si>
    <t>EPTB Saône et Doubs - Master 1 Gestion de l’environnement, parcours Systèmes socio-écologiques
Université Jean Moulin Lyon III</t>
  </si>
  <si>
    <t>62 p.</t>
  </si>
  <si>
    <t>https://www.eptb-saone-doubs.fr/connaissance/saone/etude-lones/</t>
  </si>
  <si>
    <t>EPTB S &amp; D</t>
  </si>
  <si>
    <t>Martin C.</t>
  </si>
  <si>
    <t>Martin, Cassandra (58820714900)</t>
  </si>
  <si>
    <t>L'implantation des tracteurs en Saône-et-Loire (1945-1974)</t>
  </si>
  <si>
    <t>Annales de Bourgogne</t>
  </si>
  <si>
    <t>Société - agriculture</t>
  </si>
  <si>
    <t>133and139</t>
  </si>
  <si>
    <t>Pétrequin P.</t>
  </si>
  <si>
    <t>Pétrequin, Pierre (6603911867)</t>
  </si>
  <si>
    <t>The Neolithic quarries at Plancher-les-Mines (Haute-Saône, France), 5th and 4th millennia cal BC</t>
  </si>
  <si>
    <t>Prehistoric Flint Mines in Europe</t>
  </si>
  <si>
    <t>10.2307/jj.8816101.20</t>
  </si>
  <si>
    <t>chapitre</t>
  </si>
  <si>
    <t>Debitage; Exchange; Extraction; France; Neolithic; Nodular schist; Pelite-quartz; Polished axeheads; Quarries; Rough-outs; Social context</t>
  </si>
  <si>
    <t>Sukiennicka M.</t>
  </si>
  <si>
    <t>Sukiennicka, Marta (57016810700)</t>
  </si>
  <si>
    <t>L'éloge du fleuve. La Seine et ses bords, par C. Nodier entre album pittoresque et mémoire géographique</t>
  </si>
  <si>
    <t>Studia Romanica Posnaniensia</t>
  </si>
  <si>
    <t>10.14746/strop.2023.50.1.2</t>
  </si>
  <si>
    <t>album pittoresque; Alexandre Mure de Pélanne; Charles Nodier; geographic memoir; geography; Joseph Borel de Haute-rive; Picturesque and Romantic Journeys in Old France; river; Seine</t>
  </si>
  <si>
    <t xml:space="preserve">UFBRMC - Oulès M. </t>
  </si>
  <si>
    <t>Analyse des peuplements piscicoles sur l’axe Saône</t>
  </si>
  <si>
    <t>https://www.eptb-saone-doubs.fr/wp-content/uploads/2024/11/20241030_Analyse-peuplements-Saone_vf.pdf</t>
  </si>
  <si>
    <t>Balamou C.; Koïvogui A.; Rymzhanova R.; Cornelis S.; Rodrigue-Moulinie C.; Sellier N.</t>
  </si>
  <si>
    <t>Balamou, C. (56270771400); Koïvogui, A. (54414435600); Rymzhanova, R. (59016023700); Cornelis, S. (57211433061); Rodrigue-Moulinie, C. (57377788800); Sellier, N. (7005136312)</t>
  </si>
  <si>
    <t>Breast cancer incidence by age at discovery of mammographic abnormality in women participating in French organized screening campaigns</t>
  </si>
  <si>
    <t>Public Health</t>
  </si>
  <si>
    <t>10.1016/j.puhe.2021.11.012</t>
  </si>
  <si>
    <t>Breast cancer incidence; Breast cancer screening; Mammographic abnormality; Mammography</t>
  </si>
  <si>
    <t>Breast Neoplasms; Cohort Studies; Early Detection of Cancer; Female; Humans; Incidence; Mammography; Mass Screening; Middle Aged; France; age; cancer; cohort analysis; health risk; womens health; adult; age distribution; aged; Article; breast calcification; breast cancer; breast density; breast disease; breast spiculated mass; cancer incidence; cancer risk; cancer screening; cohort analysis; controlled study; female; follow up; France; human; life table; major clinical study; mammographic abnormality; mammography; risk assessment; breast tumor; early cancer diagnosis; incidence; mass screening; middle aged</t>
  </si>
  <si>
    <t>Benferhat, YM</t>
  </si>
  <si>
    <t>Benferhat, Yasmina M.</t>
  </si>
  <si>
    <t>New Projects, Old Ideas: Roman Past of European Canals' Projects</t>
  </si>
  <si>
    <t>WASSERWIRTSCHAFT</t>
  </si>
  <si>
    <t/>
  </si>
  <si>
    <t>10.1007/s35147-022-1023-8</t>
  </si>
  <si>
    <t>Web of Science 2024</t>
  </si>
  <si>
    <t>Delencre, F; Garcia, JP</t>
  </si>
  <si>
    <t>Delencre, Florent; Garcia, Jean-Pierre</t>
  </si>
  <si>
    <t>Les terres cuites architecturales de l’oppidum de Bibracte (Saône-et-Loire, France) : nouveaux modes de construction et origine des ressources naturelles (ier siècle avant J.-C. - ier siècle après J.-C.)</t>
  </si>
  <si>
    <t>ARCHEOSCIENCES-REVUE D ARCHEOMETRIE</t>
  </si>
  <si>
    <t>10.4000/archeosciences.11233</t>
  </si>
  <si>
    <t>Demotier S.; Limelette A.; Charmillon A.; Baux E.; Parent X.; Mestrallet S.; Pavel S.; Servettaz A.; Dramé M.; Muggeo A.; Wynckel A.; Gozalo C.; Taam M.A.; Fillion A.; Jaussaud R.; Trenque T.; Piroth L.; Bani-Sadr F.; Hentzien M.</t>
  </si>
  <si>
    <t>Demotier, Sophie (57486661900); Limelette, Anne (35772784500); Charmillon, Alexandre (57192946880); Baux, Elisabeth (56724244400); Parent, Xavier (6601906447); Mestrallet, Stéphanie (56955571600); Pavel, Simona (57487327600); Servettaz, Amélie (6504543102); Dramé, Moustapha (24466356800); Muggeo, Anaelle (57194434246); Wynckel, Alain (6701511368); Gozalo, Claire (24821139500); Taam, Malak Abou (56716506300); Fillion, Aurélie (56429375200); Jaussaud, Roland (56509241600); Trenque, Thierry (7004191219); Piroth, Lionel (57200377659); Bani-Sadr, Firouze (7003717448); Hentzien, Maxime (55327773300)</t>
  </si>
  <si>
    <t>Incidence, associated factors, and effect on renal function of amoxicillin crystalluria in patients receiving high doses of intravenous amoxicillin (The CRISTAMOX Study): A cohort study</t>
  </si>
  <si>
    <t>eClinicalMedicine</t>
  </si>
  <si>
    <t>10.1016/j.eclinm.2022.101340</t>
  </si>
  <si>
    <t>acute kidney injury; Amoxicillin; cohort study; crystalluria; incidence</t>
  </si>
  <si>
    <t>amoxicillin; dipeptidyl carboxypeptidase inhibitor; acute kidney failure; aged; Article; clinical outcome; clinical trial; cohort analysis; crystalluria; disease course; drug megadose; drug withdrawal; female; France; general hospital; hospital patient; human; human cell; incidence; kidney function; major clinical study; male; multicenter study; observational study; prognosis; prospective study; risk factor; university hospital; urine pH</t>
  </si>
  <si>
    <t>Diaz D.</t>
  </si>
  <si>
    <t>Diaz, Delphine (57055106900)</t>
  </si>
  <si>
    <t>Un espace alternatif du politique ? Les souscriptions au profit d'exilés étrangers accueillis en France, années 1820-1840</t>
  </si>
  <si>
    <t>Melanges de la Casa de Velazquez</t>
  </si>
  <si>
    <t>10.4000/mcv.16179</t>
  </si>
  <si>
    <t>censal monarchies; civil society; philanthropy; refugees; subscriptions</t>
  </si>
  <si>
    <t>Doroshchuk V.; Oliinyk B.; Alekseev S.</t>
  </si>
  <si>
    <t>Doroshchuk, V. (56982826400); Oliinyk, B. (55888953300); Alekseev, S. (7102808803)</t>
  </si>
  <si>
    <t>Modified Gran’s Plot Method for Calibrationless Potentiometric Nitrate Determination</t>
  </si>
  <si>
    <t>Methods and Objects of Chemical Analysis</t>
  </si>
  <si>
    <t>10.17721/moca.2022.70-80</t>
  </si>
  <si>
    <t>addition methods; Gran’s plot; ion-selective electrode; natural water; nitrate-ion; potentiometry</t>
  </si>
  <si>
    <t>DREAL AURA</t>
  </si>
  <si>
    <t>Risque inondation. La perception des riverains du Rhône et de la Saône. Sondage 2022</t>
  </si>
  <si>
    <t>https://www.auvergne-rhone-alpes.developpement-durable.gouv.fr/IMG/pdf/202311-risqueinnondation-2.pdf</t>
  </si>
  <si>
    <t>document public</t>
  </si>
  <si>
    <t>inondation, perception</t>
  </si>
  <si>
    <t>Etat des lieux des espèces exotiques envahissantes sur le Val de Saône</t>
  </si>
  <si>
    <t>https://www.eptb-saone-doubs.fr/connaissance/saone/lutte-especes-exotiques/</t>
  </si>
  <si>
    <t>Jambon, A; De Soto, JG; Dumont, L; Kerouanton, I</t>
  </si>
  <si>
    <t>Jambon, Albert; De Soto, Jose Gomez; Dumont, Leonard; Kerouanton, Isabelle</t>
  </si>
  <si>
    <t>Les premiers fers pendant l’âge du Bronze en France. Données nouvelles.</t>
  </si>
  <si>
    <t>BULLETIN DE LA SOCIETE PREHISTORIQUE FRANCAISE</t>
  </si>
  <si>
    <t xml:space="preserve">Thivet, M.; Dubreucq, E.; et. al. </t>
  </si>
  <si>
    <t xml:space="preserve">Projet Collectif de Recherche «La Confluence Saône / Doubs à l’âge du Fer » (VIe s. av. J.-C. au Ier s. de notre ère). Rapport de synthèse triennal 2020-2022. </t>
  </si>
  <si>
    <t>Besançon, UMR 6249
Chrono-environnement, 2 vol.</t>
  </si>
  <si>
    <t>10.34847/nkl.dbafdxub</t>
  </si>
  <si>
    <t>Barriquand L.; Bigot J.-Y.; Audra P.; Cailhol D.; Gauchon C.; Heresanu V.; Jaillet S.; Vanara N.</t>
  </si>
  <si>
    <t>Barriquand, Lionel (55078371600); Bigot, Jean-Yves (7102933353); Audra, Philippe (7003643157); Cailhol, Didier (56088771000); Gauchon, Christophe (6505803114); Heresanu, Vasile (25027259300); Jaillet, Stéphane (6507544449); Vanara, Nathalie (6508083565)</t>
  </si>
  <si>
    <t>Caves and bats: Morphological impacts and archaeological implications. The Azé Prehistoric Cave (Saône-et-Loire, France)</t>
  </si>
  <si>
    <t>Geomorphology</t>
  </si>
  <si>
    <t>10.1016/j.geomorph.2021.107785</t>
  </si>
  <si>
    <t>Bat; Bioglyph; Cave wall; Corrosion; Graffiti</t>
  </si>
  <si>
    <t>Bourgogne-Franche-Comte; France; Saone et Loire; archaeological evidence; bat; cave; corrosion; morphology; prehistoric</t>
  </si>
  <si>
    <t xml:space="preserve">Bonnamour L. </t>
  </si>
  <si>
    <t>Le XIXe siècle et la Saône : tradition &amp; bouleversements</t>
  </si>
  <si>
    <t>Z'est éditions</t>
  </si>
  <si>
    <t>255 p.</t>
  </si>
  <si>
    <t xml:space="preserve">EPTB Saône &amp; Doubs - Amendola N. </t>
  </si>
  <si>
    <t>Plan d'actions opérationnel sur la Saône. PHASE N°2 : ELABORATION D’UN PROGRAMME D’ACTIONS</t>
  </si>
  <si>
    <t>49 p.</t>
  </si>
  <si>
    <t>https://www.eptb-saone-doubs.fr/connaissance/saone/etude-morphologique/</t>
  </si>
  <si>
    <t>Grandchamp, PG; Salvèque, JD</t>
  </si>
  <si>
    <t>Grandchamp, Pierre Garrigou; Salveque, Jean-Denis</t>
  </si>
  <si>
    <t>Saône-et-Loire: Cluny, rue Saint-Mayeul: découverte d'une partie d'un retable du XVe siècle.</t>
  </si>
  <si>
    <t>BULLETIN MONUMENTAL</t>
  </si>
  <si>
    <t>Hamelin, L; Joulia, R</t>
  </si>
  <si>
    <t>Hamelin, Liliane; Joulia, Romain</t>
  </si>
  <si>
    <t>Le collège-lycée Gérôme à Vesoul (1610-2019) : retour sur une démarche originale de préservation de collections patrimoniales</t>
  </si>
  <si>
    <t>IN SITU-REVUE DE PATRIMOINES</t>
  </si>
  <si>
    <t>10.4000/insitu.32993</t>
  </si>
  <si>
    <t>https://doi.org/10.4000/insitu.32993</t>
  </si>
  <si>
    <t>Luccisano V.; Pradel A.; Amiot R.; Gand G.; Steyer J.-S.; Cuny G.</t>
  </si>
  <si>
    <t>Luccisano, Vincent (57218588160); Pradel, Alan (16424801000); Amiot, Romain (8346978200); Gand, Georges (6603863848); Steyer, J.-Sebastien (7003639805); Cuny, Gilles (7005197910)</t>
  </si>
  <si>
    <t>A new Triodus shark species (Xenacanthidae, Xenacanthiformes) from the lowermost Permian of France and its paleobiogeographic implications</t>
  </si>
  <si>
    <t>Journal of Vertebrate Paleontology</t>
  </si>
  <si>
    <t>10.1080/02724634.2021.1926470</t>
  </si>
  <si>
    <t>Bourgogne-Franche-Comte; Central Europe; Eastern Europe; France; Saone et Loire; Vertebrata; Xenacanthidae; Xenacanthiformes; Carboniferous; classification; fossil record; identification method; new record; new species; nomenclature; paleobiogeography; paleontology; Permian; shark; skeletal remains; taxonomy</t>
  </si>
  <si>
    <t>Luccisano V.; Rambert-Natsuaki M.; Cuny G.; Amiot R.; Pouillon J.-M.; Pradel A.</t>
  </si>
  <si>
    <t>Luccisano, Vincent (57218588160); Rambert-Natsuaki, Mizuki (57732054700); Cuny, Gilles (7005197910); Amiot, Romain (8346978200); Pouillon, Jean-Marc (6508048578); Pradel, Alan (16424801000)</t>
  </si>
  <si>
    <t>Phylogenetic implications of the systematic reassessment of Xenacanthiformes and ‘Ctenacanthiformes’ (Chondrichthyes) neurocrania from the Carboniferous–Permian Autun Basin (France)</t>
  </si>
  <si>
    <t>Journal of Systematic Palaeontology</t>
  </si>
  <si>
    <t>10.1080/14772019.2022.2073279</t>
  </si>
  <si>
    <t>Carboniferous–Permian transition; cladistics; geometric morphometrics; neurocranium; Xenacanthiformes; ‘Ctenacanthiformes’</t>
  </si>
  <si>
    <t>Permian Basin; United States; anatomy; Carboniferous; cladistics; morphology; morphometry; nineteenth century; phylogenetics; taxonomy; trophic structure; type specimen</t>
  </si>
  <si>
    <t>Manco A.</t>
  </si>
  <si>
    <t>Manco, Antonio (57377498700)</t>
  </si>
  <si>
    <t>External perceptions of the figure of peter damian: The iter gallicum between fame and war of words</t>
  </si>
  <si>
    <t>Noctua</t>
  </si>
  <si>
    <t>10.14640/NoctuaVIII7</t>
  </si>
  <si>
    <t>Apostolic legation; Cluny; Communication; Papal supremacy; Peter Damian; War of words</t>
  </si>
  <si>
    <t>Mouillebouche, H; Ducruix, F</t>
  </si>
  <si>
    <t>Mouillebouche, Herve; Ducruix, Florence</t>
  </si>
  <si>
    <t>FORTRESS OF THE ABBOTS OF CLUNY IN LOURDON (SAONE-ET-LOIRE): THE CAPETIAN CASTLE, THE PALM GAME, THE ARTILLERY TERRACES. SUMMARY OF SEVEN YEARS OF EXCAVATIONS AND CLEARANCES</t>
  </si>
  <si>
    <t>Nordwald E.; Floss H.</t>
  </si>
  <si>
    <t>Nordwald, Elina (57221555546); Floss, Harald (48861229100)</t>
  </si>
  <si>
    <t>The open-air site La Sénétrière and the Gravettian in the southern Burgundy (Saône-et-Loire, France)</t>
  </si>
  <si>
    <t>Quaternary International</t>
  </si>
  <si>
    <t>587-588</t>
  </si>
  <si>
    <t>10.1016/j.quaint.2020.12.033</t>
  </si>
  <si>
    <t>Burgundy; Core technology; Gravettian; Mâconnais; Open-air site; Stone artifacts</t>
  </si>
  <si>
    <t>Bourgogne; Bourgogne-Franche-Comte; France; Saone River; artifact; comparative study; lithic fragment; Paleolithic; prehistoric; technological development</t>
  </si>
  <si>
    <t>Etude sur la qualité et la conservation des habitats de reproduction du courlis cendré et des passereaux prairiaux en milieux prairiaux / Université de La  Rochelle</t>
  </si>
  <si>
    <t>Ramírez-Ayala L.C.; Rocha D.; Ramos-Onsins S.E.; Leno-Colorado J.; Charles M.; Bouchez O.; Rodríguez-Valera Y.; Pérez-Enciso M.; Ramayo-Caldas Y.</t>
  </si>
  <si>
    <t>Ramírez-Ayala, Lino C. (57214789184); Rocha, Dominique (8400508800); Ramos-Onsins, Sebas E. (6603146820); Leno-Colorado, Jordi (57194723632); Charles, Mathieu (57197686301); Bouchez, Olivier (57202704871); Rodríguez-Valera, Yoel (36952189600); Pérez-Enciso, Miguel (7004824708); Ramayo-Caldas, Yuliaxis (36562241200)</t>
  </si>
  <si>
    <t>Whole-genome sequencing reveals insights into the adaptation of French Charolais cattle to Cuban tropical conditions</t>
  </si>
  <si>
    <t>Genetics Selection Evolution</t>
  </si>
  <si>
    <t>Elevage</t>
  </si>
  <si>
    <t>10.1186/s12711-020-00597-9</t>
  </si>
  <si>
    <t>Animal Fur; Animals; Cattle; Genotype; Haplotypes; Homozygote; Polymorphism, Genetic; Thermogenesis; Thermotolerance; Tropical Climate; Whole Genome Sequencing; Bourgogne-Franche-Comte; Canada; Charolais; Cuba; France; Saone et Loire; Bos indicus; adaptation; cattle; drought; gene expression; genetic analysis; genetic structure; genetic variation; genome; heterogeneity; introgression; tropical environment; animal; bovine; fur; genetic polymorphism; genetics; genotype; haplotype; heat tolerance; homozygote; metabolism; physiology; thermogenesis; tropic climate; whole genome sequencing</t>
  </si>
  <si>
    <t>Schray S.; Herkert K.; Floss H.</t>
  </si>
  <si>
    <t>Schray, Svenja (58725330100); Herkert, Klaus (57197866994); Floss, Harald (48861229100)</t>
  </si>
  <si>
    <t>New results on the Palaeolithic occupation of Grotte des Teux-Blancs (Saône-et-Loire, France) in the context of the Magdalenian of Eastern France; [Neue Ergebnisse zur paläolithischen Besiedlung der Grotte des Teux-Blancs (Saône-et-Loire, Frankreich) im Kontext des Magdalénien Ostfrankreichs]</t>
  </si>
  <si>
    <t>Quartar International Yearbook for Ice Age and Stone Age Research</t>
  </si>
  <si>
    <t>10.7485/qu.2021.68.94297</t>
  </si>
  <si>
    <t>Côte Chalonnaise; Eastern France; Lithic technology; Magdalenian; Middle Palaeolithic; Settlement dynamics</t>
  </si>
  <si>
    <t>Vaissié, E; Massouué, M; Combier, J; Soriano, S</t>
  </si>
  <si>
    <t>Vaissie, Erwan; Massouue, Marine; Combier, Jean; Soriano, Sylvain</t>
  </si>
  <si>
    <t>Nouveau regard sur le Moustérien de Bourgogne : première relecture des industries lithiques de la grotte de Vergisson IV (Saône-et-Loire).</t>
  </si>
  <si>
    <t>https://www.persee.fr/doc/bspf_0249-7638_2021_num_118_4_15247</t>
  </si>
  <si>
    <t>Vottero, M</t>
  </si>
  <si>
    <t>Vottero, Michael</t>
  </si>
  <si>
    <t>Peintures et sculptures du xixe siècle en Bourgogne, découverte et protection d’un patrimoine méconnu</t>
  </si>
  <si>
    <t>10.4000/insitu.31895</t>
  </si>
  <si>
    <t>https://doi.org/10.4000/insitu.31895</t>
  </si>
  <si>
    <t>Angevin, R</t>
  </si>
  <si>
    <t>Angevin, Raphael</t>
  </si>
  <si>
    <t>Les silex solutréens de Volgu (Rigny-sur-Arroux, Saône-et-Loire, France) : un sommet dans l’art de la “ pierre taillée ” »</t>
  </si>
  <si>
    <t>REVUE ARCHEOLOGIQUE DU CENTRE DE LA FRANCE</t>
  </si>
  <si>
    <t>https://journals.openedition.org/racf/3994</t>
  </si>
  <si>
    <t>Belghali, S.; Goff, C.; Ferrier, C.; Lacondemine, A.; Soufflot, P.; Broyer, J.</t>
  </si>
  <si>
    <t xml:space="preserve">Fauche retardée en faveur de l'avifaune prairiale : 11 ans d'expérimentation dans le Val de Saône. </t>
  </si>
  <si>
    <t>Connaissance &amp; gestion des habitats</t>
  </si>
  <si>
    <t>https://www.researchgate.net/publication/359295105_Fauche_retardee_en_faveur_de_l%27avifaune_prairiale_11_ans_d%27experimentation_dans_le_Val_de_Saone</t>
  </si>
  <si>
    <t>Broyer J.; Belghali S.; Le Goff C.; Ferrier C.; Soufflot P.</t>
  </si>
  <si>
    <t>Broyer, Joël (6602078792); Belghali, Soumaya (57203413869); Le Goff, Caroline (57216225263); Ferrier, Christophe (57216221643); Soufflot, Philibert (57212107345)</t>
  </si>
  <si>
    <t>Spatial convergence of meadow passerine territory distribution with mowing delay: an experiment in lowland grasslands</t>
  </si>
  <si>
    <t>Journal of Ornithology</t>
  </si>
  <si>
    <t>10.1007/s10336-020-01764-x</t>
  </si>
  <si>
    <t>Breeding failure; Conservation programmes; Meadow passerines; Mowing postponement; Territory distribution</t>
  </si>
  <si>
    <t>France; Seine Valley; Aves; Passeriformes; flight behavior; grassland; lowland environment; migratory behavior; migratory species; passerine; territoriality</t>
  </si>
  <si>
    <t>Brugal, JP; Argant, A; Boudadi-Maligne, M; Crégut-Bonnoure, E; Croitor, R; Fernandez, P; Fourvel, JB; Fosse, P; Guadelli, JL; Labe, B; Magniez, P; Uzunidis, A</t>
  </si>
  <si>
    <t>Brugal, Jean-Philip; Argant, Alain; Boudadi-Maligne, Myriam; Cregut-Bonnoure, Evelyne; Croitor, Roman; Fernandez, Philippe; Fourvel, Jean-Baptiste; Fosse, Philippe; Guadelli, Jean-Luc; Labe, Bruno; Magniez, Pierre; Uzunidis, Antigone</t>
  </si>
  <si>
    <t>Pleistocene herbivores and carnivores from France: An updated overview of the literature, sites and taxonomy</t>
  </si>
  <si>
    <t>ANNALES DE PALEONTOLOGIE</t>
  </si>
  <si>
    <t>10.1016/j.annpal.2019.102384</t>
  </si>
  <si>
    <t>Chambon, JP</t>
  </si>
  <si>
    <t>Chambon, Jean-Pierre</t>
  </si>
  <si>
    <t>About certain issues of UNA in the dialects of Franche-Comte: new indications of former Franco-Provencal in the field of oil</t>
  </si>
  <si>
    <t>REVUE DE LINGUISTIQUE ROMANE</t>
  </si>
  <si>
    <t>+</t>
  </si>
  <si>
    <t>Degrigny, C; Farrugia, JP; Mérienne, F; Pinette, M</t>
  </si>
  <si>
    <t>Degrigny, Christian; Farrugia, Jean-Philippe; Merienne, Frederic; Pinette, Matthieu</t>
  </si>
  <si>
    <t xml:space="preserve">Optimisation virtuelle d’un décor princier de la fin du xive siècle au château de Germolles (Saône-et-Loire) </t>
  </si>
  <si>
    <t>10.4000/insitu.27322</t>
  </si>
  <si>
    <t>https://doi.org/10.4000/insitu.27322</t>
  </si>
  <si>
    <t>Plan d'actions opérationnel sur la Saône. PHASE N°1 : ETAT DES LIEUX ET ELABORATION D’UN PROGRAMME D’ACTIONS SUR LE LIT MINEUR DE LA SAONE.</t>
  </si>
  <si>
    <t>Géomorphologie</t>
  </si>
  <si>
    <t>97 p.</t>
  </si>
  <si>
    <t>état des lieux, géomorphologie, hydrologie, hydraulique, socio-économie, qualité des eaux</t>
  </si>
  <si>
    <t>Hayot, D</t>
  </si>
  <si>
    <t>Hayot, Denis</t>
  </si>
  <si>
    <t>Château de Brancion : l’histoire du site castral à la lumière de nouvelles découvertes archéologiques (Saône-et-Loire)</t>
  </si>
  <si>
    <t>Langhoff, M; Royer, N</t>
  </si>
  <si>
    <t>Langhoff, Matthias; Royer, Nicolas</t>
  </si>
  <si>
    <t>April 23 letter from Matthias Langhoff to Nicolas Royer, director of Espace des Arts, Scene nationale, Chalon-sur-Saone</t>
  </si>
  <si>
    <t>SALA PRETA</t>
  </si>
  <si>
    <t>Divers</t>
  </si>
  <si>
    <t>10.11606/issn.2238-3867.v20i1p55-68</t>
  </si>
  <si>
    <t>Latorre D.; Masó G.; Hinckley A.; Verdiell-Cubedo D.; Castillo-García G.; González-Rojas A.G.; Black-Barbour E.N.; Vila-Gispert A.; García-Berthou E.; Miranda R.; Oliva-Paterna F.J.; Ruiz-Navarro A.; da Silva E.; Fernández-Delgado C.; Cucherousset J.; Serrano J.M.; Almeida D.</t>
  </si>
  <si>
    <t>Latorre, Dani (57191723209); Masó, Guillem (57191729670); Hinckley, Arlo (56467914500); Verdiell-Cubedo, David (55666984200); Castillo-García, Gema (57218767537); González-Rojas, Anni G. (57218767185); Black-Barbour, Erin N. (57218765359); Vila-Gispert, Anna (6603325302); García-Berthou, Emili (57191914810); Miranda, Rafael (8624646100); Oliva-Paterna, Francisco J. (6602395661); Ruiz-Navarro, Ana (6603388546); da Silva, Eduardo (15051720400); Fernández-Delgado, Carlos (6701387710); Cucherousset, Julien (56063844700); Serrano, José M. (7202711155); Almeida, David (24175799300)</t>
  </si>
  <si>
    <t>Interpopulation variability in dietary traits of invasive bleak alburnus alburnus (Actinopterygii, Cyprinidae) across the iberian peninsula</t>
  </si>
  <si>
    <t>10.3390/w12082200</t>
  </si>
  <si>
    <t>Gut content analysis; Mediterranean rivers; Prey richness; Spain; Trophic niche breadth</t>
  </si>
  <si>
    <t>Andalucia; France; Guadalquivir River; Guadiana River; Iberian Peninsula; Saone River; Saone River; Spain; Tagus River; Tagus River; Actinopterygii; Alburnus alburnus; Cyprinidae; Diptera; Hexapoda; Fish; Cyprinidae; Diptera; Ecoregions; Iberian Peninsula; Latitudinal gradients; Native fishes; Plant material; Unimodal; cyprinid; dietary shift; ecoregion; food intake; interpopulation variation; invasive species; latitudinal gradient; risk assessment; zooplankton; Rivers</t>
  </si>
  <si>
    <t>Marques G.M.; Teixeira C.M.G.L.; Sousa T.; Morais T.G.; Teixeira R.F.M.; Domingos T.</t>
  </si>
  <si>
    <t>Marques, Gonçalo M. (7006311202); Teixeira, Carlos M.G.L. (57195448895); Sousa, Tânia (56637061400); Morais, Tiago G. (57103084300); Teixeira, Ricardo F.M. (56232969200); Domingos, Tiago (6506853774)</t>
  </si>
  <si>
    <t>Minimizing direct greenhouse gas emissions in livestock production: The need for a metabolic theory</t>
  </si>
  <si>
    <t>Ecological Modelling</t>
  </si>
  <si>
    <t>10.1016/j.ecolmodel.2020.109259</t>
  </si>
  <si>
    <t>Animal growth; Beef; Bovine excretion; Climate change; Dynamic energy budget; Enteric fermentation; Industrial ecology; Livestock; Metabolism</t>
  </si>
  <si>
    <t>Angus; Bourgogne-Franche-Comte; Charolais; France; Limousin; Nouvelle-Aquitaine; Saone et Loire; Scotland; United Kingdom; Animalia; Bovinae; Agriculture; Budget control; Climate change; Economic and social effects; Gas emissions; Mammals; Metabolism; Dynamic energy budgets; Environmental variables; Intergovernmental panel on climate changes; Livestock production; Mass and energy balance; Metabolic modeling; Metabolic properties; Strong dependences; body mass; emission control; energy budget; greenhouse gas; Intergovernmental Panel on Climate Change; life cycle analysis; livestock farming; metabolism; methane; nitrogen compound; Greenhouse gases</t>
  </si>
  <si>
    <t>Pouchoulin S.; Le Coz J.; Mignot E.; Gond L.; Riviere N.</t>
  </si>
  <si>
    <t>Pouchoulin, S. (57202943854); Le Coz, J. (22135741900); Mignot, E. (7102159082); Gond, L. (57208153567); Riviere, N. (55886178600)</t>
  </si>
  <si>
    <t>Predicting Transverse Mixing Efficiency Downstream of a River Confluence</t>
  </si>
  <si>
    <t>Water Resources Research</t>
  </si>
  <si>
    <t>10.1029/2019WR026367</t>
  </si>
  <si>
    <t>ADCP; dispersion; river confluence; tracer; transverse mixing</t>
  </si>
  <si>
    <t>France; Rhone River; Saone River; Advection; Fluid dynamics; Image enhancement; Mixing; River pollution; Shear flow; Advection-diffusion equation; Hydrodynamical model; Hydrological condition; River engineering; Satellite images; Specific conductivity; Transverse mixing; Vertical interfaces; confluence; efficiency measurement; hydraulic conductivity; hydrological modeling; mixing; one-dimensional modeling; pollutant removal; prediction; river engineering; river pollution; Rivers</t>
  </si>
  <si>
    <t>Vincerot-Bessonnard V.</t>
  </si>
  <si>
    <t>Vincerot-Bessonnard, Valentin (57219743554)</t>
  </si>
  <si>
    <t>Les cercles de sociabilité au XXe siècle et l'affirmation des identités locales: L'exemple de la Bourgogne du Sud</t>
  </si>
  <si>
    <t>review</t>
  </si>
  <si>
    <t>Bernabei M.; Bontadi J.; Rea R.; Büntgen U.; Tegel W.</t>
  </si>
  <si>
    <t>Bernabei, Mauro (7006593590); Bontadi, Jarno (35093662400); Rea, Rossella (54793456500); Büntgen, Ulf (10140927300); Tegel, Willy (36094946100)</t>
  </si>
  <si>
    <t>Dendrochronological evidence for long-distance timber trading in the Roman Empire</t>
  </si>
  <si>
    <t>PLoS ONE</t>
  </si>
  <si>
    <t>10.1371/journal.pone.0224077</t>
  </si>
  <si>
    <t>Archaeology; Ecosystem; Forestry; Humans; Roman World; Trees; article; France; Mediterranean Sea; nonhuman; oak; river; archeology; ecosystem; forestry; growth, development and aging; human; procedures; Roman world; tree</t>
  </si>
  <si>
    <t>Brignon A.</t>
  </si>
  <si>
    <t>Brignon, Arnaud (55630451200)</t>
  </si>
  <si>
    <t>Statut nomenclatural de Palaeothrissum inaequilobum BLAINVILLE, 1818, P. Parvum BLAINVILLE, 1818, et Aeduella blainvillei (AGASSIZ, 1833) (Aeduelliformes, Aeduellidae)</t>
  </si>
  <si>
    <t>Carnets de Geologie</t>
  </si>
  <si>
    <t>10.4267/2042/70290</t>
  </si>
  <si>
    <t>Aeduella; Aeduellidae; Asselian; Autunian; Permian; Reversal of precedence</t>
  </si>
  <si>
    <t>France; Actinopterygii; Aeduellidae; fish; fossil record; identification method; Permian; taxonomy; type specimen</t>
  </si>
  <si>
    <t>BRL</t>
  </si>
  <si>
    <t xml:space="preserve">Étude hydraulique de la Saône en Côte d’Or </t>
  </si>
  <si>
    <t>modélisation, crue, curage, ripisylve</t>
  </si>
  <si>
    <t>Chave S.; Ferry G.</t>
  </si>
  <si>
    <t>Chave, Sylvain (15749787000); Ferry, Guillaume (57252837200)</t>
  </si>
  <si>
    <t>Le concept intégrateur des niveaux de sécurité Predict appliqué aux crues et inondations de 2018</t>
  </si>
  <si>
    <t>Houille Blanche</t>
  </si>
  <si>
    <t>10.1051/lhb/2019041</t>
  </si>
  <si>
    <t>Flood risk; Risk and crisis management; Safety plans</t>
  </si>
  <si>
    <t>France; flood; flood control; hazard management; hydrometeorology</t>
  </si>
  <si>
    <t>Koïvogui, A; Balamou, C; Rymzhanova, R; Letrung, T; Hadad, HA; Brixi, Z; Cornelis, S; Delattre-Massy, H; Aparicio, T; Benamouzig, R</t>
  </si>
  <si>
    <t>Koivogui, Akoi; Balamou, Christian; Rymzhanova, Raushan; Letrung, Tu; Hadad, Hamou Ait; Brixi, Zahida; Cornelis, Stephane; Delattre-Massy, Helene; Aparicio, Thomas; Benamouzig, Robert</t>
  </si>
  <si>
    <t>Colorectal cancer fecal screening test completion after age 74, sources and outcomes in French program</t>
  </si>
  <si>
    <t>WORLD JOURNAL OF GASTROINTESTINAL ONCOLOGY</t>
  </si>
  <si>
    <t>10.4251/wjgo.v11.i9.729</t>
  </si>
  <si>
    <t>Le Callonnec L.; Gaillot S.; Belavoine J.; Pons F.</t>
  </si>
  <si>
    <t>Le Callonnec, Laurence (6508157465); Gaillot, Stéphane (57196198132); Belavoine, Juliette (57270159000); Pons, Fabien (57270466300)</t>
  </si>
  <si>
    <t>Apports de la géochimie isotopique de bivalves dulcicoles à la reconstitution paléoenvironnementale en milieu urbain: Le cas de la ville de Lyon</t>
  </si>
  <si>
    <t>ArcheoSciences</t>
  </si>
  <si>
    <t>10.4000/archeosciences.6084</t>
  </si>
  <si>
    <t>Antiquity; Bivalves; Little ice age; Lyon; Medieval climate optimum; Stable isotopes</t>
  </si>
  <si>
    <t>Mathé-Hubert H.; Kremmer L.; Colinet D.; Gatti J.-L.; Van Baaren J.; Delava É.; Poirié M.</t>
  </si>
  <si>
    <t>Mathé-Hubert, Hugo (55449813100); Kremmer, Laurent (56070804800); Colinet, Dominique (23134563900); Gatti, Jean-Luc (13309571100); Van Baaren, Joan (7003557692); Delava, Émilie (45060907500); Poirié, Marylène (6603056123)</t>
  </si>
  <si>
    <t>Variation in the venom of parasitic wasps, drift, or selection? Insights from a multivariate QST analysis</t>
  </si>
  <si>
    <t>Frontiers in Ecology and Evolution</t>
  </si>
  <si>
    <t>May</t>
  </si>
  <si>
    <t>10.3389/fevo.2019.156</t>
  </si>
  <si>
    <t>Adaptive divergence; Antagonistic coevolution; Drosophila; Individual 1D SDS-PAGE; Leptopilina wasps; Local adaptation; Multivariate Q&lt;sub&gt;ST&lt;/sub&gt;; Population proteomics</t>
  </si>
  <si>
    <t>Pelpel L.; Vernou C.</t>
  </si>
  <si>
    <t>Pelpel, Laurent (57220634353); Vernou, Christian (57220642091)</t>
  </si>
  <si>
    <t>Vases émaillés d'époque romaine de la vallée de la Saône</t>
  </si>
  <si>
    <t>Revue Archeologique de l'Est</t>
  </si>
  <si>
    <t>https://journals.openedition.org/rae/10802</t>
  </si>
  <si>
    <t>Early Roman Empire; Eastern Gaule; Enamel-decorated bronze vessels; Provincial decorative artwork</t>
  </si>
  <si>
    <t>Reboul-Salze M.; Delhon M.; Grevillot M.; Lecarme M.</t>
  </si>
  <si>
    <t>Reboul-Salze, M. (57210915127); Delhon, M. (57210916072); Grevillot, M. (57210914642); Lecarme, M. (57210914336)</t>
  </si>
  <si>
    <t>La complémentarité des approches agronomique et environnementaliste permet un autre regard sur les prairies permanentes de Haute-Saône</t>
  </si>
  <si>
    <t>Fourrages</t>
  </si>
  <si>
    <t>Agricultural development; Agroecology; Biodiversity; Ecosystem sevices; Haute-Saône; Permanent pasture; Vegetation typology</t>
  </si>
  <si>
    <t>Roussel C.</t>
  </si>
  <si>
    <t>Roussel, Christiane (57208083268)</t>
  </si>
  <si>
    <t>La gare routière de Gray (France, département de la Haute-Saône): Un exemple du courant architectural «Mouvement moderne» au milieu du XXe siècle</t>
  </si>
  <si>
    <t>Project Baikal</t>
  </si>
  <si>
    <t>Architecture; Béton armé; Franche-Comté; Les mots-clé: France; Mouvement moderne; Politique des transports</t>
  </si>
  <si>
    <t>Ruiz López J.F.; Hoyer C.T.; Rebentisch A.; Roesch A.M.; Herkert K.; Huber N.; Floss H.</t>
  </si>
  <si>
    <t>Ruiz López, Juan F. (23478057700); Hoyer, Christian T. (57189639159); Rebentisch, Annika (57211032455); Roesch, Anna Maria (57211031019); Herkert, Klaus (57197866994); Huber, Nadine (57189639769); Floss, Harald (48861229100)</t>
  </si>
  <si>
    <t>Tool mark analyses for the identification of palaeolithic art and modern graffiti. The case of Grottes d'Agneux in Rully (Saône-et-Loire, France)</t>
  </si>
  <si>
    <t>Digital Applications in Archaeology and Cultural Heritage</t>
  </si>
  <si>
    <t>10.1016/j.daach.2019.e00107</t>
  </si>
  <si>
    <t>3D modelling; Cave art engravings; Palaeolithic art; Photogrammetry; Tool mark analyses</t>
  </si>
  <si>
    <t>Russo, D</t>
  </si>
  <si>
    <t>Russo, Daniel</t>
  </si>
  <si>
    <t>Compter pour voir, voir pour compter. Les décors peints dans le château de Germolles au temps de Philippe le Hardi et de Marguerite de Flandre (1388-1390)</t>
  </si>
  <si>
    <t>REVUE DE L ART</t>
  </si>
  <si>
    <t>Argant A.; Argant J.</t>
  </si>
  <si>
    <t>Argant, Alain (6507345429); Argant, Jacqueline (6506687659)</t>
  </si>
  <si>
    <t>La brèche à carnivores du pléistocène moyen de Château (Saône-et-Loire, France)</t>
  </si>
  <si>
    <t>Quaternaire</t>
  </si>
  <si>
    <t>10.4000/quaternaire.10390</t>
  </si>
  <si>
    <t>Arvicola cantiana; Biochronology; Burgundy; Canis mosbachensis; Crocuta spelaea; Middle Pleistocene; Palaeoenvironment; Panthera gombaszogensis; Panthera spelaea fossilis; Ursus deningeri</t>
  </si>
  <si>
    <t>Bourgogne-Franche-Comte; France; Saone et Loire; Arvicola cantiana; Canidae; Canis; Crocuta; Hyaena; Panthera; Ursus; abundance; biochronology; breccia; canid; carnivore; fossil record; karst; paleoenvironment; Pleistocene</t>
  </si>
  <si>
    <t>Belmont A.</t>
  </si>
  <si>
    <t>Belmont, Alain (35095934800)</t>
  </si>
  <si>
    <t>Un bourreau fortuné: Claude-Antoine Chrétien (1767-1849), de Chalon-sur-saône à Villeurbanne</t>
  </si>
  <si>
    <t>Revue d Histoire Moderne et Contemporaine</t>
  </si>
  <si>
    <t>10.3917/rhmc.654.0112</t>
  </si>
  <si>
    <t>19th century; Chalon-sur-Saône; Executioner; Healer; Lyon; Social rank n; Villeurbanne</t>
  </si>
  <si>
    <t>Beltramo N.</t>
  </si>
  <si>
    <t>Beltramo, Noémie (57194897845)</t>
  </si>
  <si>
    <t>Sport, folklore polonais et communisme en pays miniers: Deux outils au service d'une idéologie (1945-1959)</t>
  </si>
  <si>
    <t>Staps</t>
  </si>
  <si>
    <t>10.3917/sta.120.0015</t>
  </si>
  <si>
    <t>"Polishness"; Communism; Polish associations; Polish folklore; Sport</t>
  </si>
  <si>
    <t>article; communism; folklore; France; fruit; human; ideology; information center; migrant; mining; organization; Poland; propaganda; sport; war</t>
  </si>
  <si>
    <t>Broyer J.; Curtet L.; Chazal R.</t>
  </si>
  <si>
    <t>Broyer, Joël (6602078792); Curtet, Laurence (36767023900); Chazal, Romain (55809122800)</t>
  </si>
  <si>
    <t>Could Meadow Passerine Distribution Within a Grassland System be Influenced by Spatial Variation in the Mowing Schedule?</t>
  </si>
  <si>
    <t>Acta Ornithologica</t>
  </si>
  <si>
    <t>10.3161/00016454AO2018.53.2.002</t>
  </si>
  <si>
    <t>adaptive habitat selection; invertebrate abundance; late mowing; meadow passerines</t>
  </si>
  <si>
    <t>France; Saone Valley; Aves; Emberiza calandra; Invertebrata; Passeriformes; Saxicola rubetra; Zea mays; abundance; grassland; habitat selection; invertebrate; mapping method; meadow; mowing; passerine; phytosociology; population decline; population distribution; reproductive success; spatial variation; territory</t>
  </si>
  <si>
    <t>Cernesson F.; Tournoud M.-G.; Lalande N.</t>
  </si>
  <si>
    <t>Cernesson, Flavie (55404572700); Tournoud, Marie-George (6603200181); Lalande, Nathalie (56117362200)</t>
  </si>
  <si>
    <t>Detecting trend on ecological river status - How to deal with short incomplete bioindicator time series? Methodological and operational issues</t>
  </si>
  <si>
    <t>Proceedings of the International Association of Hydrological Sciences</t>
  </si>
  <si>
    <t>10.5194/piahs-379-169-2018</t>
  </si>
  <si>
    <t>8th International Symposium on Integrated Water Resources Management, IWRM 2018</t>
  </si>
  <si>
    <t>13 June 2018 through 15 June 2018</t>
  </si>
  <si>
    <t>Beijing</t>
  </si>
  <si>
    <t>ICWRS,Int Assoc Hydrol Sci,Beijing Normal Univ, Beijing Key Lab Urban Hydrol Cycle &amp; Sponge City Technol,Int Assoc Hydrol Sci, ICWRS</t>
  </si>
  <si>
    <t>acte colloque</t>
  </si>
  <si>
    <t>Chambon J.-P.</t>
  </si>
  <si>
    <t>Chambon, Jean-Pierre (35837704900)</t>
  </si>
  <si>
    <t>Le sabotier et le linguiste : Un texte oral en parler comtois de Saint-Sauveur (Haute-Saône, France) recueilli par Paul Passy à la fin du XIXe siècle</t>
  </si>
  <si>
    <t>10.1515/zrp-2018-0075</t>
  </si>
  <si>
    <t>dialectology; informant; oral text; Oïl Franc-comtois; Passy (Paul); philology</t>
  </si>
  <si>
    <t>Interactions entre variétés dialectales subordonnées et français standardisé en toponymie : Boursières, la Boursière, la Boursoye, la Ferselles Farces, la Tarsenière (Haute-Saône/France)</t>
  </si>
  <si>
    <t>10.1016/j.scitotenv.2018.06.074</t>
  </si>
  <si>
    <t>https://www.e-periodica.ch/digbib/view?lang=en&amp;pid=rlr-001%3A2018%3A82%3A%3A140#140</t>
  </si>
  <si>
    <t>Eyrolle F.; Lepage H.; Copard Y.; Ducros L.; Claval D.; Saey L.; Cossonnet C.; Giner F.; Mourier D.</t>
  </si>
  <si>
    <t>Eyrolle, Frédérique (6602268387); Lepage, Hugo (55903784000); Copard, Yoann (55934578100); Ducros, Loic (57195510425); Claval, David (24449919600); Saey, Lionel (36140751000); Cossonnet, Catherine (6603264526); Giner, Franck (57195514620); Mourier, David (57195514747)</t>
  </si>
  <si>
    <t>A brief history of origins and contents of Organically Bound Tritium (OBT) and 14C in the sediments of the Rhône watershed</t>
  </si>
  <si>
    <t>Science of the Total Environment</t>
  </si>
  <si>
    <t>Ecotoxicologie</t>
  </si>
  <si>
    <t>Biospheric organic matter; Fossil organic matter; Rhône River; Sédiments; Tritium</t>
  </si>
  <si>
    <t>Rhone Basin; Biogeochemistry; Biological materials; Health risks; Nuclear industry; Organic carbon; Radioisotopes; Rivers; Sediments; Watersheds; carbon 14; organic carbon; organic matter; organically bound tritium; tritium; unclassified drug; Assimilation rate; Contamination levels; Contamination sources; Fossil organic matters; Nuclear facilities; Organically bound tritium; Synthetic compounds; ^14C; carbon isotope; fluvial deposit; nuclear power plant; organic carbon; petrogenesis; point source; radionuclide; tributary; tritium; watershed; Article; food chain; fossil; France; geographic distribution; priority journal; reference value; river; sediment; water contamination; watershed; Tritium</t>
  </si>
  <si>
    <t>Freudenhammer T.</t>
  </si>
  <si>
    <t>Freudenhammer, Thomas (57189456406)</t>
  </si>
  <si>
    <t>Rafica: Early medieval caravan trade between the west prankish kingdom and al-andalus</t>
  </si>
  <si>
    <t xml:space="preserve">Vierteljahrschrift fur Sozial und Wirtschaftsgeschichte </t>
  </si>
  <si>
    <t>10.25162/VSWG-2018-0011</t>
  </si>
  <si>
    <t>Al-Andalus; Carolingian era; Customs duties; Foreign trade; Slave trade; West frankish kingdom</t>
  </si>
  <si>
    <t>Guéritey, PM</t>
  </si>
  <si>
    <t>Gueritey, Pierre Marie</t>
  </si>
  <si>
    <t>Les Italiens dans le Val de Saône. Découverte d’un réseau d’artisans émigrés au xviiie et au xixe siècle</t>
  </si>
  <si>
    <t>DIASPORAS-HISTOIRE ET SOCIETES</t>
  </si>
  <si>
    <t>10.4000/diasporas.2316</t>
  </si>
  <si>
    <t>Jeannet M.</t>
  </si>
  <si>
    <t>Jeannet, Marcel (7102415200)</t>
  </si>
  <si>
    <t>Vergisson II (Saône-et-Loire, France): Microfaune et environnement de l'homme de Néandertal</t>
  </si>
  <si>
    <t>10.4000/quaternaire.10270</t>
  </si>
  <si>
    <t>https://journals.openedition.org/quaternaire/10270</t>
  </si>
  <si>
    <t>Burgundy; Microvertebrates; MIS 4; Palaeoclimatology; Palaeoecology; Vergisson II</t>
  </si>
  <si>
    <t>Bourgogne; Bourgogne-Franche-Comte; France; Saone et Loire; marine isotope stage; Neanderthal; paleoclimate; paleoecology; paleoenvironment; Pleistocene</t>
  </si>
  <si>
    <t>Latorre D.; Masó G.; Hinckley A.; Verdiell-Cubedo D.; Tarkan A.S.; Vila-Gispert A.; Copp G.H.; Cucherousset J.; Da Silva E.; Fernández-Delgado C.; García-Berthou E.; Miranda R.; Oliva-Paterna F.J.; Ruiz-Navarro A.; Serrano J.M.; Almeida D.</t>
  </si>
  <si>
    <t>Latorre, D. (57191723209); Masó, G. (57191729670); Hinckley, A. (56467914500); Verdiell-Cubedo, D. (55666984200); Tarkan, A.S. (8873933500); Vila-Gispert, A. (6603325302); Copp, G.H. (7004852027); Cucherousset, J. (56063844700); Da Silva, E. (15051720400); Fernández-Delgado, C. (6701387710); García-Berthou, E. (57191914810); Miranda, R. (8624646100); Oliva-Paterna, F.J. (6602395661); Ruiz-Navarro, A. (6603388546); Serrano, J.M. (7202711155); Almeida, D. (24175799300)</t>
  </si>
  <si>
    <t>Inter-population variability in growth and reproduction of invasive bleak Alburnus alburnus (Linnaeus, 1758) across the Iberian Peninsula</t>
  </si>
  <si>
    <t>Marine and Freshwater Research</t>
  </si>
  <si>
    <t>10.1071/MF17092</t>
  </si>
  <si>
    <t>back-calculation; body condition; freshwater fish; non-native species; sex ratio</t>
  </si>
  <si>
    <t>Ebro River; France; Iberian Peninsula; Mediterranean Region; Segura River; Spain; Alburnus alburnus; Cyprinidae; body condition; cyprinid; egg size; fecundity; freshwater environment; growth; growth rate; interspecific variation; invasive species; reproduction; sex ratio</t>
  </si>
  <si>
    <t>Madignier, J</t>
  </si>
  <si>
    <t>Madignier, Jacques</t>
  </si>
  <si>
    <t>La mort et les chapitres cathédraux dans la Bourgogne des XIIIe–XVe siècles</t>
  </si>
  <si>
    <t>MOYEN AGE</t>
  </si>
  <si>
    <t>3-4</t>
  </si>
  <si>
    <t>10.3917/rma.243.0615</t>
  </si>
  <si>
    <t>Fasti Ecclesiae Gallicanae Round Table</t>
  </si>
  <si>
    <t>MAR 18, 2016</t>
  </si>
  <si>
    <t>Paris, FRANCE</t>
  </si>
  <si>
    <t>Mohamed B.; Olivier G.; François G.; Laurence A.-S.; Bourgeade P.; Badr A.-S.; Lotfi A.</t>
  </si>
  <si>
    <t>Mohamed, Bourioug (57104789600); Olivier, Girardclos (57197807969); François, Gillet (7003675412); Laurence, Alaoui-Sehmer (38862066000); Bourgeade, Pascale (6507907855); Badr, Alaoui-Sossé (6602666417); Lotfi, Aleya (21934577200)</t>
  </si>
  <si>
    <t>Sewage sludge as a soil amendment in a Larix decidua plantation: Effects on tree growth and floristic diversity</t>
  </si>
  <si>
    <t>10.1016/j.scitotenv.2017.11.283</t>
  </si>
  <si>
    <t>Biodiversity indices; Forest plantation; Larix decidua; Sewage sludge; Trace metal</t>
  </si>
  <si>
    <t>Climate Change; Environmental Monitoring; Fertilizers; France; Larix; Metals, Heavy; Sewage; Soil; Soil Pollutants; Trees; Larix decidua; Biodiversity; Climate change; Forestry; Sewage sludge; Trace elements; Wastewater treatment; calcium; copper; nitrogen; phosphorus; zinc; fertilizer; heavy metal; Biodiversity indexes; Climate change mitigation; Ecosystem components; Floristic diversity; Forest plantation; Larix decidua; Trace metal; Urban wastewater treatment plants; abundance; biodiversity; coniferous tree; ecosystem response; floristics; growth; plantation forestry; sewage; sludge; soil amendment; trace metal; Article; concentration (parameters); controlled study; Hypericum; Hypericum humifusum; Larix; Larix decidua; nonhuman; pH; plant height; plantation; priority journal; sludge; soil amendment; species diversity; tree growth; urban area; waste water treatment plant; analysis; chemistry; climate change; environmental monitoring; France; growth, development and aging; Larix; sewage; soil; soil pollutant; tree; Soils</t>
  </si>
  <si>
    <t>Ricard D.</t>
  </si>
  <si>
    <t>Ricard, Daniel (7004115559)</t>
  </si>
  <si>
    <t>Les territoires laitiers du Sud-Est français</t>
  </si>
  <si>
    <t>Geocarrefour</t>
  </si>
  <si>
    <t>10.4000/GEOCARREFOUR.12173</t>
  </si>
  <si>
    <t>Dairy sectors; Dairy territories; France; Milk; Rhône-Alpes</t>
  </si>
  <si>
    <t>van der Linden A.; Oosting S.J.; van de Ven G.W.J.; Veysset P.; de Boer I.J.M.; van Ittersum M.K.</t>
  </si>
  <si>
    <t>van der Linden, Aart (56732615400); Oosting, Simon J. (6602821421); van de Ven, Gerrie W.J. (6601957289); Veysset, Patrick (6508032596); de Boer, Imke J.M. (6701703017); van Ittersum, Martin K. (56580453600)</t>
  </si>
  <si>
    <t>Yield gap analysis of feed-crop livestock systems: The case of grass-based beef production in France</t>
  </si>
  <si>
    <t>Agricultural Systems</t>
  </si>
  <si>
    <t>10.1016/j.agsy.2017.09.006</t>
  </si>
  <si>
    <t>Grass growth model; Production ecology; Yield gap mitigation</t>
  </si>
  <si>
    <t>Bourgogne; Charolais; France; France; Saone et Loire; Animalia; Bos; Bovinae; Triticum aestivum; agricultural development; alternative agriculture; cattle; Common Agricultural Policy; crop production; grass; grassland; livestock farming; management practice; mixed farming; resource availability; rural development; silage; stocking density; yield response</t>
  </si>
  <si>
    <t xml:space="preserve"> Bonnamour L.,  Mallard J.-C.</t>
  </si>
  <si>
    <t>Chalon, le grand pont de Saône. 2000 ans d'histoire.</t>
  </si>
  <si>
    <t xml:space="preserve">Société d’Histoire et d’Archéologie de Chalon-sur-Saône </t>
  </si>
  <si>
    <t>184 p.</t>
  </si>
  <si>
    <t>Baitinger H.</t>
  </si>
  <si>
    <t>Baitinger, Holger (26034178800)</t>
  </si>
  <si>
    <t>Transalpine regions</t>
  </si>
  <si>
    <t>Etruscology</t>
  </si>
  <si>
    <t>Central europe; Etruscan imports; Hallstatt and la tène periods; Princely graves; Princely sites</t>
  </si>
  <si>
    <t>Berton M.; Agabriel J.; Gallo L.; Lherm M.; Ramanzin M.; Sturaro E.</t>
  </si>
  <si>
    <t>Berton, Marco (57200342106); Agabriel, Jacques (6701734737); Gallo, Luigi (35310013200); Lherm, Michel (56073343300); Ramanzin, Maurizio (57208121268); Sturaro, Enrico (6507001122)</t>
  </si>
  <si>
    <t>Environmental footprint of the integrated France–Italy beef production system assessed through a multi-indicator approach</t>
  </si>
  <si>
    <t>10.1016/j.agsy.2017.04.005</t>
  </si>
  <si>
    <t>Conversion efficiency; Environmental impact; Life Cycle Assessment; Livestock farming system; Multi-indicator approach</t>
  </si>
  <si>
    <t>Bourgogne; Charolais; France; Italy; Saone et Loire; Animalia; body mass; carbon footprint; carbon sequestration; conservation; database; environmental impact; eutrophication; global warming; integrated approach; life cycle analysis; livestock farming; meat; production system; protein</t>
  </si>
  <si>
    <t>La pêche en Saône : histoire et tradition</t>
  </si>
  <si>
    <t>Editions universitaires de Dijon</t>
  </si>
  <si>
    <t>266 p.</t>
  </si>
  <si>
    <t>Le nom de lieu Ternuay (Haute-Saône) : un dérivé ancien du type lexical ternūca ‘chiendent’ dans l’est de la Gaule romane</t>
  </si>
  <si>
    <t>ZEITSCHRIFT FUR ROMANISCHE PHILOLOGIE</t>
  </si>
  <si>
    <t>10.1515/zrp-2017-0042</t>
  </si>
  <si>
    <t>Chanson J.-M.; Fizaine J.-P.; Morin D.; Morin-Hamon H.; Sainty J.; Tarantola A.</t>
  </si>
  <si>
    <t>Chanson, Jean-Marie (7801470888); Fizaine, Jean-Paul (15069373800); Morin, Denis (26322638300); Morin-Hamon, Hélène (57221098304); Sainty, Jean (57221080354); Tarantola, Alexandre (8506503500)</t>
  </si>
  <si>
    <t>Utilisation de la cinérite pour le façonnage de microlithes au Mésolithique ancien dans les Vosges méridionales : Le site de Fougerolles (Haute-Saône)</t>
  </si>
  <si>
    <t>https://journals.openedition.org/rae/9721</t>
  </si>
  <si>
    <t>Cinerite; Early Mesolithic; Fougerolles; Lithic technology; Microliths; Mining; Vosges massif</t>
  </si>
  <si>
    <t>Cuzol, V</t>
  </si>
  <si>
    <t>Cuzol, Valerie</t>
  </si>
  <si>
    <t>Sépulture et appartenances : les pratiques funéraires dans les familles immigrées d’origine maghrébine en question</t>
  </si>
  <si>
    <t>10.4000/diasporas.892</t>
  </si>
  <si>
    <t>Davis S.R.</t>
  </si>
  <si>
    <t>Davis, Stacey Renee (57204054533)</t>
  </si>
  <si>
    <t>L'anticipation de la vieillesse, le role du genre et le discours politique en France au dix-neuvième siècle</t>
  </si>
  <si>
    <t>Enfances, Familles, Generations</t>
  </si>
  <si>
    <t>10.7202/1045084ar</t>
  </si>
  <si>
    <t>19th century; Age; Body; Democracy; France; Gender; Pensions</t>
  </si>
  <si>
    <t>de Vaivre, JB</t>
  </si>
  <si>
    <t>de Vaivre, Jean-Bernard</t>
  </si>
  <si>
    <t>Le cloître disparu de Perrecy (Saône-et-Loire)</t>
  </si>
  <si>
    <t>10.3406/bulmo.2017.13024</t>
  </si>
  <si>
    <t>https://www.persee.fr/doc/bulmo_0007-473x_2017_num_175_2_13024</t>
  </si>
  <si>
    <t>Devillez J.; Charbonnier S.</t>
  </si>
  <si>
    <t>Devillez, Julien (57192990989); Charbonnier, Sylvain (13409819100)</t>
  </si>
  <si>
    <t>The genus Eryma Meyer, 1840 (Crustacea: Decapoda: Erymidae): New synonyms, systematic and stratigraphic implications</t>
  </si>
  <si>
    <t>Bulletin de la Societe Geologique de France</t>
  </si>
  <si>
    <t>10.1051/bsgf/2017178</t>
  </si>
  <si>
    <t>6th Symposium on Mesozoic and Cenozoic Decapod Crustaceans</t>
  </si>
  <si>
    <t>JUN, 2016</t>
  </si>
  <si>
    <t>Normandy, FRANCE</t>
  </si>
  <si>
    <t>Lobsters; Mesozoic; New synonyms; Permian; Poland; Russia</t>
  </si>
  <si>
    <t>Poland [Central Europe]; Russian Federation; Crustacea; Decapoda (Crustacea); lobster; lobster; Mesozoic; morphology; paleontology; Permian; stratigraphy; taxonomy</t>
  </si>
  <si>
    <t>Franc O.; Moine O.; Fülling A.; Auguste P.; Pasty J.-F.; Gadiolet P.; Gaertner V.; Robert V.</t>
  </si>
  <si>
    <t>Franc, Odile (9234228600); Moine, Olivier (6602631117); Fülling, Alexander (22979357400); Auguste, Patrick (55921657700); Pasty, Jean-François (14325881700); Gadiolet, Pierre (57202318803); Gaertner, Vincent (56341237300); Robert, Vincent (56783804900)</t>
  </si>
  <si>
    <t>Les séquences alluvio-loessiques du Würm moyen/supérieur de Quincieux et de Lyon (Rhône-Alpes, France): Premières interprétations paléoenvironnementales et corrélations</t>
  </si>
  <si>
    <t>10.4000/quaternaire.8453</t>
  </si>
  <si>
    <t>Fauna; Loess; Lower Saone River valley; Middle to upper palaeolithic; OSL dating; Palaeosols; Würmian glaciations</t>
  </si>
  <si>
    <t>Auvergne-Rhone-Alpes; France; Grand Lyon; Lyons; Saone Valley; alluvial deposit; fauna; glaciation; loess; luminescence dating; paleoenvironment; Paleolithic; paleosol; Wurm</t>
  </si>
  <si>
    <t>Frick J.A.; Floss H.</t>
  </si>
  <si>
    <t>Frick, Jens Axel (57055181200); Floss, Harald (48861229100)</t>
  </si>
  <si>
    <t>Analysis of bifacial elements from Grotte de la Verpillière I and II (Germolles, France)</t>
  </si>
  <si>
    <t>10.1016/j.quaint.2015.10.090</t>
  </si>
  <si>
    <t>Asymmetrically bifacially-backed knife; Biface; Keilmesser; Middle Paleolithic; Tranchet blow</t>
  </si>
  <si>
    <t>France; artifact; morphology; museum; Paleolithic; sedimentology</t>
  </si>
  <si>
    <t>Frick J.A.; Herkert K.; Hoyer C.T.; Floss H.</t>
  </si>
  <si>
    <t>Frick, Jens Axel (57055181200); Herkert, Klaus (57197866994); Hoyer, Christian Thomas (57189639159); Floss, Harald (48861229100)</t>
  </si>
  <si>
    <t>The performance of tranchet blows at the Late Middle Paleolithic site of Grotte de la Verpillière I (Saône-et-Loire, France)</t>
  </si>
  <si>
    <t>10.1371/journal.pone.0188990</t>
  </si>
  <si>
    <t>Archaeology; France; Humans; Technology; field work; France; Paleolithic; archeology; France; human; technology</t>
  </si>
  <si>
    <t>Gaëtan, L</t>
  </si>
  <si>
    <t>Gaetan, Loic</t>
  </si>
  <si>
    <t>Approche intégrée d’une agglomération antique : l’exemple de Beneuvre (Côte-d’Or). L’apport des prospections aériennes, géophysiques et pédestres.</t>
  </si>
  <si>
    <t>10.4000/archeosciences.4934</t>
  </si>
  <si>
    <t>Garel, S; Behar, F; Schnyder, J; Baudin, F</t>
  </si>
  <si>
    <t>Garel, Sylvain; Behar, Francoise; Schnyder, Johann; Baudin, Francois</t>
  </si>
  <si>
    <t>Palaeoenvironmental control on primary fluids characteristics of lacustrine source rocks in the Autun Permian Basin (France)</t>
  </si>
  <si>
    <t>BULLETIN DE LA SOCIETE GEOLOGIQUE DE FRANCE</t>
  </si>
  <si>
    <t>10.1051/bsgf/2017187</t>
  </si>
  <si>
    <t>Lamotte A.; Chanson J.-M.; Willemann G.; Galtier F.</t>
  </si>
  <si>
    <t>Lamotte, Agnès (6701337449); Chanson, Jean-Marie (7801470888); Willemann, Georges (57170910400); Galtier, Frédéric (57170208000)</t>
  </si>
  <si>
    <t>Handaxes and leafpoints of eastern France: Spatial patterns and role of the raw materials</t>
  </si>
  <si>
    <t>10.1016/j.quaint.2015.10.110</t>
  </si>
  <si>
    <t>17th Congress of the International Union of Prehistoric and Protohistoric Sciences - Section A-19 Bifacial Tools in the Middle Paleolithic of Western Eurasia - Typo-Technological Variability and Spatio-Temporal Trends</t>
  </si>
  <si>
    <t>SEP 05, 2014</t>
  </si>
  <si>
    <t>Burgos, SPAIN</t>
  </si>
  <si>
    <t>Commiss Middle Paleolith Bifacial Tools</t>
  </si>
  <si>
    <t>Bifaces; Eastern France; Leafpoints; Procurement; Raw materials; Transport</t>
  </si>
  <si>
    <t>France; Hominidae; hominid; morphometry; Paleolithic; prehistoric; sedimentary rock; tool use; transport process</t>
  </si>
  <si>
    <t>Mallard J.-C.</t>
  </si>
  <si>
    <t>Le Pré-de-l'île St-Nicolas : Une singularité en lit majeur de la Saône à l'amont de Chalon-sur-Saône</t>
  </si>
  <si>
    <t xml:space="preserve">Université pour tous de Bourgogne - centre de Chalon-sur-Saône </t>
  </si>
  <si>
    <t>103 p.</t>
  </si>
  <si>
    <t>méandre, morphologie</t>
  </si>
  <si>
    <t>Manning J.K.; Cronin G.M.; González L.A.; Hall E.J.S.; Merchant A.; Ingram L.J.</t>
  </si>
  <si>
    <t>Manning, Jaime K. (56332953000); Cronin, Greg M. (7005643455); González, Luciano A. (57191417911); Hall, Evelyn J.S. (56957647300); Merchant, Andrew (7102567823); Ingram, Lachlan J. (9041246200)</t>
  </si>
  <si>
    <t>The effects of global navigation satellite system (GNSS) collars on cattle (Bos taurus) behaviour</t>
  </si>
  <si>
    <t>Applied Animal Behaviour Science</t>
  </si>
  <si>
    <t>10.1016/j.applanim.2016.11.013</t>
  </si>
  <si>
    <t>Beef cattle; Behaviour; Global positioning system; Remote monitoring</t>
  </si>
  <si>
    <t>Bourgogne; Charolais; France; Saone et Loire; Animalia; Bos; Bos taurus; behavioral ecology; cattle; domestic species; feeding behavior; GIS; GNSS; GPS; habituation; model validation; remote sensing; research program; sampling</t>
  </si>
  <si>
    <t>Salvèque, JD</t>
  </si>
  <si>
    <t>Salvèque, Jean-Denis</t>
  </si>
  <si>
    <t>Cluny, 47, rue Mercière : étude et restauration de la demeure dite « la Renaissance », XIIIe et XVIe siècles</t>
  </si>
  <si>
    <t>https://doi.org/10.3406/bulmo.2017.13103</t>
  </si>
  <si>
    <t>Wateau, L.; Gilbert, E.</t>
  </si>
  <si>
    <t xml:space="preserve">Recensement des enjeux en zone inondable de la basse vallée de la Saône </t>
  </si>
  <si>
    <t>crue,  analyse coûts bénéfices</t>
  </si>
  <si>
    <t>Augé M.; Bon M.-C.; Hardion L.; Bourgeois T.L.; Sforza R.F.H.</t>
  </si>
  <si>
    <t>Augé, Matthew (57191544403); Bon, Marie-Claude (56248556800); Hardion, Laurent (55326993900); Bourgeois, Thomas Le (6602872800); Sforza, René F.H. (14070620100)</t>
  </si>
  <si>
    <t>Genetic characterization of a red colour morph of euphorbia esula subsp. Esula (euphorbiaceae) in the floodplains of the Saône (Eastern France)</t>
  </si>
  <si>
    <t>Botany</t>
  </si>
  <si>
    <t>10.1139/cjb-2016-0067</t>
  </si>
  <si>
    <t>Note</t>
  </si>
  <si>
    <t>CpDNA; Euphorbia esula; Invasion; Ploidy; Weediness</t>
  </si>
  <si>
    <t>Euphorbia esula; Euphorbiaceae</t>
  </si>
  <si>
    <t>Ben Daoud A.; Sauquet E.; Bontron G.; Obled C.; Lang M.</t>
  </si>
  <si>
    <t>Ben Daoud, Aurélien (37076653000); Sauquet, Eric (6506939111); Bontron, Guillaume (6506888147); Obled, Charles (7005367716); Lang, Michel (7202007311)</t>
  </si>
  <si>
    <t>Daily quantitative precipitation forecasts based on the analogue method: Improvements and application to a French large river basin</t>
  </si>
  <si>
    <t>Atmospheric Research</t>
  </si>
  <si>
    <t>10.1016/j.atmosres.2015.09.015</t>
  </si>
  <si>
    <t>Analogues; ERA-40 reanalyses; Probabilistic quantitative precipitation forecasting; Saône river basin; Statistical adaptation</t>
  </si>
  <si>
    <t>France; Saone River; Distribution functions; Forecasting; Probability distributions; Rivers; Watersheds; Analogues; ERA-40 reanalyses; Quantitative precipitation forecasting; River basins; Statistical adaptation; algorithm; analog model; forecasting method; precipitation assessment; probability; quantitative analysis; Weather forecasting</t>
  </si>
  <si>
    <t>Broyer J.; Sukhanova O.; Mischenko A.</t>
  </si>
  <si>
    <t>Broyer, Joël (6602078792); Sukhanova, Olga (24448380300); Mischenko, Alexander (56291012100)</t>
  </si>
  <si>
    <t>How to sustain meadow passerine populations in Europe through alternative mowing management</t>
  </si>
  <si>
    <t>Agriculture, Ecosystems and Environment</t>
  </si>
  <si>
    <t>10.1016/j.agee.2015.09.019</t>
  </si>
  <si>
    <t>Demographic sources; Density dependence; Hatching success; Meadow passerines; Mowing management; Territory density</t>
  </si>
  <si>
    <t>France; Moskva Valley; Russian Federation; Saone Valley; Aves; Emberiza calandra; Motacilla citreola; Motacilla flava; Passeriformes; Saxicola rubetra; Zea mays; agri-environmental policy; agricultural management; demography; density dependence; habitat loss; hatching; meadow; mowing; passerine; population decline; population density; spatial distribution; spatiotemporal analysis; sustainability; territory</t>
  </si>
  <si>
    <t>Cartal C.; Bertoletti L.; Décousus H.; Frappe P.</t>
  </si>
  <si>
    <t>Cartal, C. (57110466500); Bertoletti, L. (57197026081); Décousus, H. (7004804423); Frappe, P. (36863253200)</t>
  </si>
  <si>
    <t>Prise en charge en médecine générale des thromboses veineuses superficielles des membres inférieurs. Enquête en Saône-et-Loire</t>
  </si>
  <si>
    <t>Journal des Maladies Vasculaires</t>
  </si>
  <si>
    <t>10.1016/j.jmv.2015.10.005</t>
  </si>
  <si>
    <t>Attitudes and health practices; General practice; Knowledge; Superficial venous thrombosis</t>
  </si>
  <si>
    <t>Anti-Inflammatory Agents; Anticoagulants; Cross-Sectional Studies; Fibrin Fibrinogen Degradation Products; France; General Practitioners; Health Care Surveys; Heparin; Humans; Leg; Platelet Aggregation Inhibitors; Polysaccharides; Practice Patterns, Physicians'; Pulmonary Embolism; Risk Factors; Stockings, Compression; Surveys and Questionnaires; Ultrasonography, Doppler; Venous Thrombosis; fondaparinux; heparin; anticoagulant agent; antiinflammatory agent; antithrombocytic agent; fibrin degradation product; fibrin fragment D; fondaparinux; polysaccharide; Article; clinical evaluation; compression ultrasound; cross-sectional study; descriptive research; disease association; echography; follow up; France; general practice; general practitioner; human; leg thrombosis; lung embolism; physician; prescription; questionnaire; superficial vein thrombosis; vein thrombosis; clinical practice; complication; compression stocking; diagnostic imaging; Doppler ultrasonography; health care survey; leg; psychology; Pulmonary Embolism; risk factor; statistics and numerical data; utilization; vascularization; Venous Thrombosis</t>
  </si>
  <si>
    <t>Un texte oral en parler comtois de Magnoncourt (Haute-Saône) recueilli
par Colette Dondaine en 1939 : essai d'édition</t>
  </si>
  <si>
    <t>https://www.e-periodica.ch/digbib/view?pid=rlr-001%3A2016%3A80%3A%3A401#401</t>
  </si>
  <si>
    <t>La vitalité des parlers comtois d'oïl dans le nord-est de la Haute-Saône
en 1939 d'après les observations de Colette Dondaine</t>
  </si>
  <si>
    <t>https://www.e-periodica.ch/digbib/view?pid=rlr-001%3A2016%3A80%3A%3A401#379</t>
  </si>
  <si>
    <t>Desserprix, A; Marchand, C; Crozet, C</t>
  </si>
  <si>
    <t>Desserprix, Agnes; Marchand, Claire; Crozet, Cyril</t>
  </si>
  <si>
    <t>Enfants atteints de maladies chroniques et activités périscolaires : des besoins de formation</t>
  </si>
  <si>
    <t>SANTE PUBLIQUE</t>
  </si>
  <si>
    <t>10.3917/spub.164.0439</t>
  </si>
  <si>
    <t>Saône Risque inondation. La perception des riverains de la basse vallée de la Saône. Sondage 2016.</t>
  </si>
  <si>
    <t>https://www.calameo.com/read/00581596328459e6b620e</t>
  </si>
  <si>
    <t>Dziadkowiak, C; Boujard, O; Vereecke, J; Lyvinec, E</t>
  </si>
  <si>
    <t>Dziadkowiak, Celine; Boujard, Olivier; Vereecke, Julie; Lyvinec, Ewen</t>
  </si>
  <si>
    <t>Observatoire de l’Hydrologie de Franche‑Comté</t>
  </si>
  <si>
    <t>HOUILLE BLANCHE-REVUE INTERNATIONALE DE L EAU</t>
  </si>
  <si>
    <t>10.1051/lhb/2016044</t>
  </si>
  <si>
    <t>Étude de synthèse du fonctionnement des casiers
d’inondation du Val de Saône - Inventaire des casiers endigués</t>
  </si>
  <si>
    <t>casier agricole, vanne, ouvrage hydraulique, diagnistic</t>
  </si>
  <si>
    <t>Frick J.A.</t>
  </si>
  <si>
    <t>Frick, Jens Axel (57055181200)</t>
  </si>
  <si>
    <t>Visualizing occupation features in homogenous sediments. Examples from the late middle palaeolithic of Grotte De La Verpillière II, Burgundy, France</t>
  </si>
  <si>
    <t>CAA2015. Keep The Revolution Going: Proceedings of the 43rd Annual Conference on Computer Applications and Quantitative Methods in Archaeology</t>
  </si>
  <si>
    <t>Lettre</t>
  </si>
  <si>
    <t>Côte chalonnaise; Eastern France; Late middle palaeolithic occupation; Three-dimensional find distribution</t>
  </si>
  <si>
    <t>Garwood R.J.; Dunlop J.A.; Selden P.A.; Spencer A.R.T.; Atwood R.C.; Vo N.T.; Drakopoulos M.</t>
  </si>
  <si>
    <t>Garwood, Russell J. (35317246600); Dunlop, Jason A. (7202804190); Selden, Paul A. (7004701282); Spencer, Alan R. T. (55414353900); Atwood, Robert C. (7004160996); Vo, Nghia T. (37361632300); Drakopoulos, Michael (7004158366)</t>
  </si>
  <si>
    <t>Almost a spider: A 305-million-year-old fossil arachnid and spider origins</t>
  </si>
  <si>
    <t>Proceedings of the Royal Society B: Biological Sciences</t>
  </si>
  <si>
    <t>10.1098/rspb.2016.0125</t>
  </si>
  <si>
    <t>Arachnida; Araneae; Carboniferous; Montceau-les-Mines; Pantetrapulmonata</t>
  </si>
  <si>
    <t>Animals; Arachnida; Biological Evolution; Fossils; France; Phylogeny; Spiders; Bourgogne; France; Montceau les Mines; Saone et Loire; Animalia; Arachnida; Araneae; anatomy; biostratigraphy; Carboniferous; fossil record; morphology; new species; Paleozoic; phylogeny; speciation (biology); spider; tomography; anatomy and histology; animal; arachnid; classification; evolution; fossil; France; phylogeny; physiology; spider</t>
  </si>
  <si>
    <t xml:space="preserve">Guillaume, F. </t>
  </si>
  <si>
    <t>Etude de l'influence des Mesures Agro-Environnementales fauches tardives sur les dynamiques des populations des oiseaux prairiaux dans les basses vallées de la Saône et de la Grosne. Licence Pro 2016</t>
  </si>
  <si>
    <t>Licence professionnelle Gestion des Espaces Naturels ruraux</t>
  </si>
  <si>
    <t>59 p.</t>
  </si>
  <si>
    <t>https://documents.cdrflorac.fr/StageAccesLibre/RapportStageLPGENA2016_Guillaume.pdf</t>
  </si>
  <si>
    <t>Guyot, S</t>
  </si>
  <si>
    <t>Guyot, Stephane</t>
  </si>
  <si>
    <t>Le château d’Oricourt. Étude archéologique du bâti du « logis nord »</t>
  </si>
  <si>
    <t>10.3406/bulmo.2016.12755</t>
  </si>
  <si>
    <t>Jouannic G.; Gargani J.; Legendre T.; Gastaud P.; Kolli Z.; Crozier D.; Arki F.</t>
  </si>
  <si>
    <t>Jouannic, Gwenaël (26658367700); Gargani, Julien (56015362500); Legendre, Tiffany (57193410705); Gastaud, Philippe (57213261218); Kolli, Zéhir (57193411742); Crozier, Denis (57193411816); Arki, Fabrice (57193404716)</t>
  </si>
  <si>
    <t>Stratégies d'adaptation et réduction de la vulnérabilité: Exemples de l'évolution des rives dans la vallée du Rhône et de la Saône</t>
  </si>
  <si>
    <t>Espace-Populations-Societes</t>
  </si>
  <si>
    <t>301p</t>
  </si>
  <si>
    <t>France; Rhone Valley; Saone Valley; adaptive management; environmental risk; flood control; risk assessment; urban development; vulnerability</t>
  </si>
  <si>
    <t>Joyeux, E; Miras, T; Masquin, I; Duglet, PE; Astruc, K; Douvier, S</t>
  </si>
  <si>
    <t>Joyeux, E.; Miras, T.; Masquin, I.; Duglet, P. -E.; Astruc, K.; Douvier, S.</t>
  </si>
  <si>
    <t>Prédictibilité préopératoire de la malignité des tumeurs ovariennes à
partir du score ADNEX et utilisation en pratique clinique</t>
  </si>
  <si>
    <t>GYNECOLOGIE OBSTETRIQUE &amp; FERTILITE</t>
  </si>
  <si>
    <t>10.1016/j.gyobfe.2016.07.007</t>
  </si>
  <si>
    <t>Kolli Z.; Jouannic G.; Marchetti M.; Legendre T.; Gastaud P.; Gargani J.; Arki F.</t>
  </si>
  <si>
    <t>Kolli, Zéhir (57193411742); Jouannic, Gwenaël (26658367700); Marchetti, Mario (36104397100); Legendre, Tiffany (57193410705); Gastaud, Philippe (57213261218); Gargani, Julien (56015362500); Arki, Fabrice (57193404716)</t>
  </si>
  <si>
    <t>Flood risk vulnerability assessment: Hierarchization of the main factors at a regional scale</t>
  </si>
  <si>
    <t>E3S Web of Conferences</t>
  </si>
  <si>
    <t>10.1051/e3sconf/20160708014</t>
  </si>
  <si>
    <t>3rd European Conference on Flood Risk Management, FLOODrisk 2016</t>
  </si>
  <si>
    <t>17 October 2016 through 21 October 2016</t>
  </si>
  <si>
    <t>Lyon</t>
  </si>
  <si>
    <t>Leveau, P; Royet, R</t>
  </si>
  <si>
    <t>Leveau, Philippe; Royet, Robert</t>
  </si>
  <si>
    <t>Archéologie des campagnes lyonnaises en Val de Saône le long de la voie de l’Océan</t>
  </si>
  <si>
    <t>JOURNAL OF ROMAN ARCHAEOLOGY</t>
  </si>
  <si>
    <t>10.1017/S1047759400072858</t>
  </si>
  <si>
    <t>Morel K.; Farrié J.-P.; Renon J.; Manneville V.; Agabriel J.; Devun J.</t>
  </si>
  <si>
    <t>Morel, Kevin (57140206500); Farrié, Jean-Pierre (16506318300); Renon, Julien (16507581100); Manneville, Vincent (16686945100); Agabriel, Jacques (6701734737); Devun, Jean (6505686140)</t>
  </si>
  <si>
    <t>Environmental impacts of cow-calf beef systems with contrasted grassland management and animal production strategies in the Massif Central, France</t>
  </si>
  <si>
    <t>10.1016/j.agsy.2016.02.006</t>
  </si>
  <si>
    <t>Beef production; Energy consumption; Greenhouse gas emissions; Land use; Life-Cycle Analysis</t>
  </si>
  <si>
    <t>Bourgogne; Charolais; France; Massif Central; Saone et Loire; Animalia; Bos; agricultural emission; breeding population; carbon sequestration; cattle; emission inventory; energy use; environmental impact; grassland; greenhouse gas; land use change; life cycle analysis; livestock farming</t>
  </si>
  <si>
    <t>Odin G.P.; Belhadj O.; Cabaret T.; Foy E.; Rouchon V.</t>
  </si>
  <si>
    <t>Odin, Giliane P. (58021601300); Belhadj, Oulfa (55394544300); Cabaret, Thomas (56512351000); Foy, Eddy (6602600263); Rouchon, Véronique (24067398100)</t>
  </si>
  <si>
    <t>Alterations of fossil-bearing shale (Autun, France; Permian), part III: Framboidal pyrite and sulfur as the main cause of efflorescence</t>
  </si>
  <si>
    <t>Annales de Paleontologie</t>
  </si>
  <si>
    <t>10.1016/j.annpal.2016.01.001</t>
  </si>
  <si>
    <t>Artificial ageing; Autun; Basin; Fossil-bearing shale; Framboidal pyrite; Iron sulfate; Maceral; Oxidation</t>
  </si>
  <si>
    <t>Bourgogne; France; Saone et Loire; aging; degradation; diagenesis; fossil; lithostratigraphy; maceral; oxidation; Permian; pyrite; shale; sulfur</t>
  </si>
  <si>
    <t>Sadaoui M.; Ludwig W.; Bourrin F.; Raimbault P.</t>
  </si>
  <si>
    <t>Sadaoui, Mahrez (57190222084); Ludwig, Wolfgang (55708953700); Bourrin, François (15130542100); Raimbault, Patrick (7004687765)</t>
  </si>
  <si>
    <t>Controls, budgets and variability of riverine sediment fluxes to the Gulf of Lions (NW Mediterranean Sea)</t>
  </si>
  <si>
    <t>Journal of Hydrology</t>
  </si>
  <si>
    <t>10.1016/j.jhydrol.2016.07.012</t>
  </si>
  <si>
    <t>Coastal rivers; Gulf of Lions; Rating curves; Rhone River; Sediment fluxes</t>
  </si>
  <si>
    <t>Durance River; France; Gulf of Lion; Isere River; Mediterranean Sea; Provence-Alpes-Cote d'Azur; Rhone River; Rhone-Alpes; Budget control; Catchments; Floods; Lithology; Sediment transport; Sedimentary rocks; Sediments; Water analysis; Coastal rivers; Gulf of Lion; Rating curve; Rhone river; Sediment flux; coastal zone; deposition; fluvial deposit; flux measurement; headwater; long-term change; rating curve; river basin; river discharge; sediment budget; sediment transport; sediment yield; spatiotemporal analysis; Rivers</t>
  </si>
  <si>
    <t>Tissot, A.C.; Amiotte-Suchet, P.; Brulebois, E.; Catsel, T.; Ponnou-Delaffon, V.; Richard, Y.; Brayer, J.M.; Ubertosi, M.; Martin, E.; Petit, S.; et al.</t>
  </si>
  <si>
    <t>Hydrologie, Changement Climatique, Adaptation, Ressource en Eau en Bourgogne : rapport final du projet HYCCARE Bourgogne</t>
  </si>
  <si>
    <t xml:space="preserve">Programme GICC - Gestion des Impacts du Changement Climatique [Edition 2012] </t>
  </si>
  <si>
    <t>https://institut-agro-dijon.hal.science/hal-02166915v1/document</t>
  </si>
  <si>
    <t>changement climatique ; modélisation ; hydrologie ; bassin versant ; territoire ; ressource en eau ;
adaptation ; gouvernance ; collectifs ; gestion de l’eau ; politiques « climat »</t>
  </si>
  <si>
    <t>Berrahou L.; Lalande N.; Serrano E.; Molla G.; Berti-Équille L.; Bimonte S.; Bringay S.; Cernesson F.; Grac C.; Ienco D.; Le Ber F.; Teisseire M.</t>
  </si>
  <si>
    <t>Berrahou, L. (56871142200); Lalande, N. (56117362200); Serrano, E. (56870886200); Molla, G. (55856965000); Berti-Équille, L. (57195496497); Bimonte, S. (15074087900); Bringay, S. (22033780200); Cernesson, F. (55404572700); Grac, C. (56367694500); Ienco, D. (25027558600); Le Ber, F. (57202981280); Teisseire, M. (6601930149)</t>
  </si>
  <si>
    <t>A quality-aware spatial data warehouse for querying hydroecological data</t>
  </si>
  <si>
    <t>Computers and Geosciences</t>
  </si>
  <si>
    <t>10.1016/j.cageo.2015.09.012</t>
  </si>
  <si>
    <t>Data quality; Data warehouse modeling and design; Hydroecological data; Information system</t>
  </si>
  <si>
    <t>France; Saone River; Data reduction; Information systems; Comprehensive method; Data quality; Extract , transform and loads; Hydroecological data; Multidimensional data; Novel architecture; Sampling data; Spatial data warehouse; data quality; database; GIS; modeling; spatial data; Data warehouses</t>
  </si>
  <si>
    <t>Fourvel J.-B.; Fosse P.; Fernandez P.; Antoine P.-O.</t>
  </si>
  <si>
    <t>Fourvel, Jean-Baptiste (37022869600); Fosse, Philippe (6701650026); Fernandez, Philippe (56651706700); Antoine, Pierre-Olivier (57218886356)</t>
  </si>
  <si>
    <t>Large mammals of Fouvent-Saint-Andoche (Haute-Saône, France): A glimpse into a Late Pleistocene hyena den</t>
  </si>
  <si>
    <t>10.5252/g2015n2a5</t>
  </si>
  <si>
    <t>Carnivora; Fouvent-Saint-Andoche; Hyena den; OIS3; Palaeoenvironmental implications; Palaeontology; Ungulata</t>
  </si>
  <si>
    <t>Alopex; Bison priscus; Bos primigenius; Canis lupus; Carnivora; Cervus elaphus; Coelodonta antiquitatis; Crocuta crocuta; Equus; Gulo gulo; Mammalia; Mammuthus primigenius; Martes; Megaloceros giganteus; Meles meles; Mustela eversmannii; Mustela sp.; Panthera; Rangifer tarandus; Ungulata; Ursus spelaeus; Vulpes vulpes</t>
  </si>
  <si>
    <t>Kavakli M.</t>
  </si>
  <si>
    <t>Kavakli, Manolya (6602420178)</t>
  </si>
  <si>
    <t>A people-centric framework for mobile augmented reality systems (MARS) design: ArcHIVE 4Any</t>
  </si>
  <si>
    <t>Human-centric Computing and Information Sciences</t>
  </si>
  <si>
    <t>10.1186/s13673-015-0055-9</t>
  </si>
  <si>
    <t>Digital cultural heritage; Human computer interaction; Mobile augmented reality; People centric computing; System architecture and design</t>
  </si>
  <si>
    <t>Augmented reality; Human computer interaction; Metadata; Application systems; Computing paradigm; Design and implementations; Digital cultural heritages; Human centric computing; Mobile augmented reality; People centric computing; System architectures; Computer architecture</t>
  </si>
  <si>
    <t>Mouthon J.; Daufresne M.</t>
  </si>
  <si>
    <t>Mouthon, Jacques (56035010800); Daufresne, Martin (55533761600)</t>
  </si>
  <si>
    <t>Resilience of mollusc communities of the River Saone (eastern France) and its two main tributaries after the 2003 heatwave</t>
  </si>
  <si>
    <t>Freshwater Biology</t>
  </si>
  <si>
    <t>10.1111/fwb.12540</t>
  </si>
  <si>
    <t>Climate change; Community shift; Disturbance; Extreme climatic event; Recovery</t>
  </si>
  <si>
    <t>Odin G.P.; Cabaret T.; Mertz J.D.; Menendez B.; Etienne L.; Wattiaux A.; Rouchon V.</t>
  </si>
  <si>
    <t>Odin, Giliane P. (58021601300); Cabaret, Thomas (56512351000); Mertz, Jean Didier (37361453800); Menendez, Beatriz (6603758982); Etienne, Laetitia (36559187800); Wattiaux, Alain (7003625418); Rouchon, Véronique (24067398100)</t>
  </si>
  <si>
    <t>Alteration of fossil-bearing shale (Autun Basin, France; Permian), part I: Characterizing iron speciation and its vulnerability to weathering by combined use of Mössbauer spectroscopy, X-ray diffraction, porosimetry and permeability measurements</t>
  </si>
  <si>
    <t>10.1016/j.annpal.2015.01.002</t>
  </si>
  <si>
    <t>Autun Basin; Clay; Fossil; Iron; Mössbauer; Oxidation; Pyrite; Shale; Sulfide</t>
  </si>
  <si>
    <t>France; chemical weathering; clay mineral; fossil; iron; Mossbauer spectroscopy; oxidation; permeability; pyrite; shale; sulfide; vulnerability; X-ray diffraction</t>
  </si>
  <si>
    <t>Odin G.P.; Vanmeert F.; Farges F.; Gand G.; Janssens K.; Romero-Sarmiento M.-F.; Steyer J.S.; Vantelon D.; Rouchon V.</t>
  </si>
  <si>
    <t>Odin, Giliane P. (58021601300); Vanmeert, Frederik (37066697000); Farges, François (7003716981); Gand, Georges (6603863848); Janssens, Koen (26642922800); Romero-Sarmiento, Maria-Fernanda (35316388500); Steyer, Jean Sébastien (7003639805); Vantelon, Delphine (6506564052); Rouchon, Véronique (24067398100)</t>
  </si>
  <si>
    <t>Alteration of fossil-bearing shale (Autun, France; Permian), part II: Monitoring artificial and natural ageing by combined use of S and Ca K-edge XANES analysis, Rock-Eval pyrolysis and FTIR analysis</t>
  </si>
  <si>
    <t>10.1016/j.annpal.2015.03.001</t>
  </si>
  <si>
    <t>Autun Basin; Calcium; Fossil; Organic matter; Oxidation; Pyrite; Rock-Eval Pyrolysis; Shale; Sulfur; XANES</t>
  </si>
  <si>
    <t>France; calcium; fossil record; FTIR spectroscopy; lithostratigraphy; maceral; organic matter; oxidation; pyrite; pyrolysis; shale; sulfur; XANES spectroscopy</t>
  </si>
  <si>
    <t>Bonnamour L.</t>
  </si>
  <si>
    <t>3.000 ans de navigation sur la Saône : histoire des bateaux traditionnels en bois et de leur construction</t>
  </si>
  <si>
    <t>Edition L'Escargot savant</t>
  </si>
  <si>
    <t>256 p.</t>
  </si>
  <si>
    <t>https://www.calameo.com/read/001141129dffdd9530ee0</t>
  </si>
  <si>
    <t>The paleoichthyological and geological researches on the Permian deposits of Muse near Autun (Saône-et-Loire, France) at the beginning of the XIXth century; [Les recherches paLéoichthyologiques et géologiques sur le gisement permien de Muse près Autun (Saône-et-Loire) au début du xixesiècle]</t>
  </si>
  <si>
    <t>10.2113/gssgfbull.185.4.233</t>
  </si>
  <si>
    <t>Autun; Autunian; History of sciences; Muse; Paleoichthyology; Permian</t>
  </si>
  <si>
    <t>Bourgogne; France; Saone et Loire; Actinopterygii; Aeduella; Aeduellidae; Pisces; fish; fossil record; ichnology; new record; paleontology; Permian; shale</t>
  </si>
  <si>
    <t>How to improve agri-environment schemes to achieve meadow bird conservation in Europe? A case study in the Saône valley, France</t>
  </si>
  <si>
    <t>10.1007/s10336-013-0996-6</t>
  </si>
  <si>
    <t>Conservation program; Corncrake; Eurasian Curlew; Whinchat; Yellow Wagtail</t>
  </si>
  <si>
    <t>Europe; France; Saone Valley; Alauda arvensis; Aves; Crex crex; Emberiza schoeniclus; Miliaria calandra; Motacilla flava; Numenius arquata; Saxicola rubetra; Zea mays; biodiversity; bird; competition (ecology); conservation management; demographic trend; harvesting; immigration; nesting; population decline; species conservation; survival</t>
  </si>
  <si>
    <t>Brun A.; Coursière S.; Casetou E.</t>
  </si>
  <si>
    <t>Brun, Alexandre (37761114400); Coursière, Stéphane (56120422500); Casetou, Evariste (56120063100)</t>
  </si>
  <si>
    <t>Eau et urbanisme à Lyon: Le projet de renaturation du Ruisseau des Planches</t>
  </si>
  <si>
    <t>Territoire en Mouvement</t>
  </si>
  <si>
    <t>10.4000/tem.2475</t>
  </si>
  <si>
    <t>Development; Lyon; Renaturation/ecological restoration; Small urban rivers; Urban planning</t>
  </si>
  <si>
    <t>France; Lyons; Rhone; Rhone River; Rhone-Alpes; Saone River; planning process; restoration ecology; river management; sustainable development; urban planning; urban renewal</t>
  </si>
  <si>
    <t>Carpenter J.; Verhage R.</t>
  </si>
  <si>
    <t>Carpenter, Juliet (23476838200); Verhage, Roelof (6603727873)</t>
  </si>
  <si>
    <t>Lyon city profile</t>
  </si>
  <si>
    <t>Cities</t>
  </si>
  <si>
    <t>Société - urbanisation</t>
  </si>
  <si>
    <t>10.1016/j.cities.2013.12.003</t>
  </si>
  <si>
    <t>France; Governance; La Confluence; Lyon</t>
  </si>
  <si>
    <t>France; Lyons; Rhone; Rhone-Alpes; administrative boundary; agglomeration; competitiveness; governance approach; neighborhood; sustainability; urban area; urban development</t>
  </si>
  <si>
    <t>Chambon J.-P.; Jeandel L.; Guillaume A.</t>
  </si>
  <si>
    <t>Chambon, Jean-Pierre (35837704900); Jeandel, Louis (56227482400); Guillaume, Alain (56227478500)</t>
  </si>
  <si>
    <t>Rahin, Roye and closely connected toponymic forms (Haute-Saône/ France): Avatars of a name of the Comte river tracing back to Lat. Rauca (with short remarks on the northern margin of the submerged Franco-Provençal region)</t>
  </si>
  <si>
    <t>10.1515/zrp-2014-0003</t>
  </si>
  <si>
    <t>Franc-comtois; Franco-Provençal; Hydronymy; Rahin; RAUCA; Roye</t>
  </si>
  <si>
    <t>Delava E.; Allemand R.; Léger L.; Fleury F.; Gibert P.</t>
  </si>
  <si>
    <t>Delava, Emilie (45060907500); Allemand, Roland (7004503816); Léger, Lucas (59023371000); Fleury, Frédéric (7005745358); Gibert, Patricia (7006869008)</t>
  </si>
  <si>
    <t>The rapid northward shift of the range margin of a Mediterranean parasitoid insect (Hymenoptera) associated with regional climate warming</t>
  </si>
  <si>
    <t>Journal of Biogeography</t>
  </si>
  <si>
    <t>10.1111/jbi.12314</t>
  </si>
  <si>
    <t>Climate change; Drosophila parasitoid; France; Geographical range expansion; Global warming; Insect distribution; Leptopilina boulardi; Northward progression; Range shift; Temperature</t>
  </si>
  <si>
    <t>France; Rhone Valley; Saone Valley; Hexapoda; Hymenoptera; Leptopilina boulardi; climate effect; ecological modeling; fly; geographical distribution; insect; latitude; parasitoid; range expansion; regional climate; temperature effect; trophic level; warming</t>
  </si>
  <si>
    <t>Delestree L.-P.; Pilo F.</t>
  </si>
  <si>
    <t>Delestree, Louis-Pol (56653444300); Pilo, Fabien (56653271300)</t>
  </si>
  <si>
    <t>The cast tin bronze coins of Romenay (Saône-et-Loire, France); [Le moule á potins en bronze de Romenay (Sâsone-et-Loire, France)]</t>
  </si>
  <si>
    <t>Numismatic Chronicle</t>
  </si>
  <si>
    <t>Germain D.; Sanchez S.; Janvier P.; Tafforeau P.</t>
  </si>
  <si>
    <t>Germain, Damien (8568458300); Sanchez, Sophie (36473639300); Janvier, Philippe (7005273699); Tafforeau, Paul (6507952614)</t>
  </si>
  <si>
    <t>The presumed hagfish Myxineidus gononorum from the Upper Carboniferous of Montceau-les-Mines (Saône-et-Loire, France): New data obtained by means of propagation phase contrast X-ray synchrotron microtomography</t>
  </si>
  <si>
    <t>10.1016/j.annpal.2013.12.003</t>
  </si>
  <si>
    <t>Carboniferous; Cyclostomi; Montceau-les-Mines; Myxiniformes; Palaeoenvironment; Petromyzontiformes; Vertebrata</t>
  </si>
  <si>
    <t>Girault G.; Blouin Y.; Vergnaud G.; Derzelle S.</t>
  </si>
  <si>
    <t>Girault, Guillaume (56363886400); Blouin, Yann (55538995500); Vergnaud, Gilles (7006017569); Derzelle, Sylviane (6602331060)</t>
  </si>
  <si>
    <t>High-throughput sequencing of Bacillus anthracis in France: Investigating genome diversity and population structure using whole-genome SNP discovery</t>
  </si>
  <si>
    <t>BMC Genomics</t>
  </si>
  <si>
    <t>10.1186/1471-2164-15-288</t>
  </si>
  <si>
    <t>Bacillus anthracis; Comparative genomics; HRM; Molecular typing; Single nucleotide polymorphism; Whole genome sequencing</t>
  </si>
  <si>
    <t>Bacillus anthracis; France; Genome, Bacterial; Genotype; High-Throughput Nucleotide Sequencing; Molecular Sequence Data; Phylogeny; Phylogeography; Polymorphism, Single Nucleotide; Bacillus anthracis; genomic DNA; article; Bacillus anthracis; bacterial chromosome; bacterial strain; controlled study; France; gene cluster; genetic variability; genome analysis; genotype; geographic origin; high throughput sequencing; molecular typing; nonhuman; nucleotide sequence; phylogeny; phylogeography; population structure; sequence analysis; single nucleotide polymorphism; strain difference; bacterial genome; classification; genetics; molecular genetics</t>
  </si>
  <si>
    <t>Inada T.</t>
  </si>
  <si>
    <t>Inada, Takashi (56393923600)</t>
  </si>
  <si>
    <t>Restitution et caractéristiques des processus de façonnage des «feuilles de laurier»solutreennes de Volgu (Saône-et-Loire)</t>
  </si>
  <si>
    <t>Bulletin de la Societe Prehistorique Francaise</t>
  </si>
  <si>
    <t>10.3406/bspf.2014.14431</t>
  </si>
  <si>
    <t>Bifacial piece; Cache; Deposit; Laurel leaf; Point; Solutrean; Volgu</t>
  </si>
  <si>
    <t>Knapp J.; Millon L.; Mouzon L.; Umhang G.; Raoul F.; Ali Z.S.; Combes B.; Comte S.; Gbaguidi-Haore H.; Grenouillet F.; Giraudoux P.</t>
  </si>
  <si>
    <t>Knapp, Jenny (21740911600); Millon, Laurence (7003577767); Mouzon, Lorane (56079711300); Umhang, Gérald (38663455200); Raoul, Francis (55913071600); Ali, Zeinaba Said (56080085200); Combes, Benoît (14026532400); Comte, Sébastien (55175086000); Gbaguidi-Haore, Houssein (6506249241); Grenouillet, Frédéric (57188717172); Giraudoux, Patrick (57207548654)</t>
  </si>
  <si>
    <t>Real time PCR to detect the environmental faecal contamination by Echinococcus multilocularis from red fox stools</t>
  </si>
  <si>
    <t>Veterinary Parasitology</t>
  </si>
  <si>
    <t>10.1016/j.vetpar.2013.12.023</t>
  </si>
  <si>
    <t>DNA; Echinococcus multilocularis; Environmental contamination; Fox faeces; QPCR; SSCT; Vulpes vulpes</t>
  </si>
  <si>
    <t>Animals; Echinococcosis; Echinococcus multilocularis; Environmental Monitoring; Feces; Foxes; Real-Time Polymerase Chain Reaction; Sensitivity and Specificity; Animalia; Canidae; Echinococcus multilocularis; Mammalia; Vulpes; Vulpes vulpes; DNA; Echinococcus multilocularis; Environmental contamination; Fox faeces; qPCR; SSCT; Vulpes vulpes; article; autopsy; controlled study; DNA determination; DNA extraction; Echinococcus multilocularis; endemic disease; environmental factor; feces analysis; Greenland; nonhuman; nucleotide sequence; parasite identification; quantitative analysis; real time polymerase chain reaction; sensitivity and specificity; sequence analysis; Vulpes vulpes; worm egg</t>
  </si>
  <si>
    <t>Lalande N.; Cernesson F.; Decherf A.; Tournoud M.-G.</t>
  </si>
  <si>
    <t>Lalande, Nathalie (56117362200); Cernesson, Flavie (55404572700); Decherf, Aurélia (56117121800); Tournoud, Marie-George (6603200181)</t>
  </si>
  <si>
    <t>Implementing the DPSIR framework to link water quality of rivers to land use: methodological issues and preliminary field test</t>
  </si>
  <si>
    <t>International Journal of River Basin Management</t>
  </si>
  <si>
    <t>10.1080/15715124.2014.906443</t>
  </si>
  <si>
    <t>decision cycle; Macro-invertebrate bioindicators (IBGN); multi-scale spatial analysis; Saône and Ognon rivers; systemic approach; water framework directive</t>
  </si>
  <si>
    <t>France; Ognon River; Seine River; Invertebrata; bioindicator; catchment; conceptual framework; decision making; environmental issue; implementation process; land use; macroinvertebrate; methodology; river water; spatial analysis; stakeholder; water management; water quality</t>
  </si>
  <si>
    <t>Lamotte A.; Huguenin G.; Campy M.; Deherripont J.-L.; Detrey J.; Morin D.; Corbeaux H.</t>
  </si>
  <si>
    <t>Lamotte, Agnès (6701337449); Huguenin, Gilles (56518100200); Campy, Michel (6603922667); Deherripont, Jean-Luc (56518148400); Detrey, Jean (26035431500); Morin, Denis (26322638300); Corbeaux, Hélène (56518192200)</t>
  </si>
  <si>
    <t>Frettes (Haute-Saône, France): A middle palaeolithic open air-site, first results; [Frettes (Haute-Saône, France): Un gisement de plein-air du paléolithique moyen, premiers résultats]</t>
  </si>
  <si>
    <t>Anthropologie (France)</t>
  </si>
  <si>
    <t>10.1016/j.anthro.2014.10.005</t>
  </si>
  <si>
    <t>Blade debitage; Eastern France; Excavations; First sondages; Flint place; Levallois debitage; Mousterian; Open air site</t>
  </si>
  <si>
    <t>France; Franche Comte; Haute Saone; Hominidae; archaeological evidence; artifact; excavation; flint; hominid; Mousterian; stratigraphy</t>
  </si>
  <si>
    <t>Lemercier O.</t>
  </si>
  <si>
    <t>Lemercier, Olivier (26033004000)</t>
  </si>
  <si>
    <t>Bell Beakers in Eastern France and the Rhône-Saône-Rhine axis question</t>
  </si>
  <si>
    <t>Around the Petit-Chasseur Site in Sion (Valais, Switzerland) and New Approaches to the Bell Beaker Culture: Proceedings of the International Conference (Sion, Switzerland - October 27th - 30th 2011)</t>
  </si>
  <si>
    <t>Bell Beakers; Burials; Diffusion; Distribution; Domestic sites; East France; Maps; Rhone-Saone-Rhine axis</t>
  </si>
  <si>
    <t>Linton J.</t>
  </si>
  <si>
    <t>Linton, Jimmy (54420614900)</t>
  </si>
  <si>
    <t>Gestion et utilisation des éclats en silex du Grand-Pressigny au Néolithique final entre l'aire de production et le lac de Neuchâtel</t>
  </si>
  <si>
    <t>10.3406/bspf.2014.14399</t>
  </si>
  <si>
    <t>Diffusion networks; Flint tool; Grand-Pressigny; Late Neolithic; Lithic industry; Microwear analysis</t>
  </si>
  <si>
    <t>Moncel M.-H.; Arzarello M.; Theodoropoulou A.; Boulio Y.</t>
  </si>
  <si>
    <t>Moncel, Marie-Hélène (6602599048); Arzarello, Marta (15822094900); Theodoropoulou, Angeliki (55086797900); Boulio, Yves (37060302800)</t>
  </si>
  <si>
    <t>Variabilité de l'Acheuléen de plein air entre RhÔne et Loire (France)</t>
  </si>
  <si>
    <t>10.1016/j.anthro.2014.10.002</t>
  </si>
  <si>
    <t>Acheulian; France; Lithic assemblage; Loire; Open-air sites</t>
  </si>
  <si>
    <t>France; Loire; Rhone; Rhone-Alpes; Acheulean; anthropology; flint; human settlement; lithic fragment</t>
  </si>
  <si>
    <t>Odin G.P.; Vanmeert F.; Janssens K.; Lelièvre H.; Mertz J.-D.; Rouchon V.</t>
  </si>
  <si>
    <t>Odin, Giliane P. (58021601300); Vanmeert, Frederik (37066697000); Janssens, Koen (26642922800); Lelièvre, Hervé (6701453114); Mertz, Jean-Didier (37361453800); Rouchon, Véronique (24067398100)</t>
  </si>
  <si>
    <t>Accelerated ageing of shales of palaeontological interest: Impact of temperature conditions</t>
  </si>
  <si>
    <t>10.1016/j.annpal.2013.12.002</t>
  </si>
  <si>
    <t>Conservation; Degradation; Fossil; Pyrite; Shale; Sulfate; Sulfide</t>
  </si>
  <si>
    <t>Bourgogne; France; Saone et Loire; aging; degradation; fossil; mineralogy; paleontology; paleotemperature; Permian; pyrite; sedimentary rock; shale; sulfate; sulfide</t>
  </si>
  <si>
    <t>Passaqui, JP</t>
  </si>
  <si>
    <t>Passaqui, Jean-Philippe</t>
  </si>
  <si>
    <t>Connaître, comprendre et combattre les risques dans les mines de combustibles minéraux (bassin de Bourgogne-Nivernais, 2e moitié du XIXe siècle)</t>
  </si>
  <si>
    <t>MOUVEMENT SOCIAL</t>
  </si>
  <si>
    <t>Le rôle des exploitations minières de la région d’Autun dans la constitution des collections paléontologiques</t>
  </si>
  <si>
    <t>10.1016/j.annpal.2013.12.001</t>
  </si>
  <si>
    <t>Perrier V.; Charbonnier S.</t>
  </si>
  <si>
    <t>Perrier, Vincent (36775428400); Charbonnier, Sylvain (13409819100)</t>
  </si>
  <si>
    <t>The montceau-les-mines lagerstätte (Late Carboniferous, France)</t>
  </si>
  <si>
    <t>Comptes Rendus - Palevol</t>
  </si>
  <si>
    <t>10.1016/j.crpv.2014.03.002</t>
  </si>
  <si>
    <t>Exceptional preservation; Flora; Invertebrates; Palaeozoic; Soft tissues; Taphonomy; Vertebrates</t>
  </si>
  <si>
    <t>Bourgogne; France; Montceau les Mines; Saone et Loire; Annelida; Bivalvia; Chelicerata; Cordaites; Crustacea; Filicophyta; Hexapoda; Invertebrata; Lycopodiopsida; Myriapoda; Myxiniformes; Sphenopsida; Tetrapoda; Vertebrata; Carboniferous; fauna; flora; fossil assemblage; freshwater environment; Pennsylvanian; phosphatization; Stephanian; taphonomy</t>
  </si>
  <si>
    <t>Rivollat M.; Castex D.; Hauret L.; Tillier A.-M.</t>
  </si>
  <si>
    <t>Rivollat, Maïté (56205037100); Castex, Dominique (6505494892); Hauret, Laurent (6601932990); Tillier, Anne-marie (6701624948)</t>
  </si>
  <si>
    <t>Ancient Down syndrome: An osteological case from Saint-Jean-des-Vignes, northeastern France, from the 5-6th century AD</t>
  </si>
  <si>
    <t>International Journal of Paleopathology</t>
  </si>
  <si>
    <t>10.1016/j.ijpp.2014.05.004</t>
  </si>
  <si>
    <t>Early medieval period; France; Skull; Subadult; Trisomy 21</t>
  </si>
  <si>
    <t>Silvino, T.; Maza, G.; Argant, T.; Carrara, S.; Robin, L.; Charbouillot, S.;  Schaal, C.; Orengo, L.; Moulin, B.</t>
  </si>
  <si>
    <t xml:space="preserve"> La « Gravière » à Fareins (Ain). Site diachronique de la fin du second âge du Fer au Moyen Age central dans le sud du Val de Saône. Revue Archéologique de l’Est, t. 63-2014, p. 89-155 </t>
  </si>
  <si>
    <t>Revue archéologique de l'Est - Suppléments</t>
  </si>
  <si>
    <t>Habitat rural, Val de Saône, fours, silos, traitement des récoltes, funéraire.</t>
  </si>
  <si>
    <t>Verloove F.</t>
  </si>
  <si>
    <t>Verloove, Filip (56044794900)</t>
  </si>
  <si>
    <t>Scirpus hattorianus (Cyperaceae), newly reported for Europe, naturalized in France</t>
  </si>
  <si>
    <t>Willdenowia</t>
  </si>
  <si>
    <t>10.3372/wi.44.44108</t>
  </si>
  <si>
    <t>Ecology; Invasive; North America; Scirpus atrovirens; Scirpus georgianus; Taxonomy; Xenophyte</t>
  </si>
  <si>
    <t>Carré F.</t>
  </si>
  <si>
    <t>Carré, Francis (55941328500)</t>
  </si>
  <si>
    <t>Turning a chemical plant into a biotechnology platform: A Sanofi successful challenge; [La réussite d'un projet majeur chez Sanofi: La conversion de sites de production chimique vers les biotechnologies]</t>
  </si>
  <si>
    <t>S.T.P. Pharma Pratiques</t>
  </si>
  <si>
    <t>Biotechnology; Conversion; Production; Strategy</t>
  </si>
  <si>
    <t>biochemistry; biotechnology; employee; Europe; extraction; fermentation; France; human; interpersonal communication; molecular biology; organization; short survey; skill; synthesis; vocational education</t>
  </si>
  <si>
    <t>Sur le type 'mer "petite étendue d'eau douce" dans le lexique et la toponymie du nord du domaine comtois (Haute-Saóne, Territoire-de-Belfort, Haut-Rhin. Jura suisse)</t>
  </si>
  <si>
    <t>https://www.eliphi.fr/#/eliphi-numerique/rlir/journals</t>
  </si>
  <si>
    <t>Gache K.; Dominguez M.; Pelletier C.; Petit E.; Calavas D.; Hendrikx P.; Touratier A.</t>
  </si>
  <si>
    <t>Gache, K. (36960932400); Dominguez, M. (7201679006); Pelletier, C. (55126763300); Petit, E. (23095510400); Calavas, D. (6701409955); Hendrikx, P. (12805692000); Touratier, A. (6506409710)</t>
  </si>
  <si>
    <t>Schmallenberg virus: A seroprevalence survey in cattle and sheep, France, winter 2011-2012</t>
  </si>
  <si>
    <t>Veterinary Record</t>
  </si>
  <si>
    <t>10.1136/vr.101377</t>
  </si>
  <si>
    <t>Animals; Antibodies, Viral; Bunyaviridae Infections; Cattle; Cattle Diseases; Communicable Diseases, Emerging; France; Orthobunyavirus; Seasons; Sentinel Surveillance; Seroepidemiologic Studies; Sheep; Sheep Diseases; virus antibody; animal; animal disease; article; blood; bunyavirus infection; cattle; cattle disease; communicable disease; epidemiology; France; immunology; Orthobunyavirus; season; sentinel surveillance; sheep; sheep disease</t>
  </si>
  <si>
    <t>Moulin B.; Jallet F.; Touati N.; Pasty J.-F.</t>
  </si>
  <si>
    <t>Moulin, Bertrand (55620640600); Jallet, Frédéric (25722032600); Touati, Najla (55620821800); Pasty, Jean-François (14325881700)</t>
  </si>
  <si>
    <t>Préhistoire et système d'information géographique: Processus appliqué à une occupation épipaléolithique</t>
  </si>
  <si>
    <t>10.3406/bspf.2013.14228</t>
  </si>
  <si>
    <t>Epipaleolithic; GIS; Lyon; Rhône-Alpes; Spatial analysis</t>
  </si>
  <si>
    <t>Petit E.; Pelletier C.; Robergeot V.</t>
  </si>
  <si>
    <t>Petit, Etienne (23095510400); Pelletier, Claire (55126763300); Robergeot, Vincent (26028085100)</t>
  </si>
  <si>
    <t>Enquête de séroprévalence 2012 sur la maladie de schmallenberg en saôneetloire</t>
  </si>
  <si>
    <t>Epidemiologie et Sante Animale</t>
  </si>
  <si>
    <t>Sabarot O.</t>
  </si>
  <si>
    <t>Sabarot, Olivier (55934638300)</t>
  </si>
  <si>
    <t>Séduire: agresser ou charmer? Un aperçu historique</t>
  </si>
  <si>
    <t>10.3917/ethn.133.0505</t>
  </si>
  <si>
    <t>Countryside; Gender; Rhône; Saône-et-Loire; Sexuality</t>
  </si>
  <si>
    <t xml:space="preserve">Regards sur la Saône, 1843-1900 </t>
  </si>
  <si>
    <t>Editions Sutton</t>
  </si>
  <si>
    <t>128 p.</t>
  </si>
  <si>
    <t>Charbonnier S.; Pérès D.; Letenneur C.</t>
  </si>
  <si>
    <t>Charbonnier, Sylvain (13409819100); Pérès, Dimitri (6506097779); Letenneur, Charlène (25928630800)</t>
  </si>
  <si>
    <t>Exceptionally preserved crustaceans from the Oxfordian of eastern France (Terrain à Chailles Formation, Haute-Saône)</t>
  </si>
  <si>
    <t>10.5252/g2012n3a5</t>
  </si>
  <si>
    <t>Chailles; Decapoda; Eryma; Exceptional preservation; Franche-Comté; Glyphea; Haute-Saône; Late Jurassic; Nodules</t>
  </si>
  <si>
    <t>Denninger C.; Van Maanen M.</t>
  </si>
  <si>
    <t>Denninger, Claude (55846878500); Van Maanen, Marten (56193899600)</t>
  </si>
  <si>
    <t>Plantes observées sur un bras de la Saône à Saint- Germain-au-Mont-d'Or (Rhône, France)</t>
  </si>
  <si>
    <t>Bulletin Mensuel de la Societe Linneenne de Lyon</t>
  </si>
  <si>
    <t>10.3406/linly.2012.13826</t>
  </si>
  <si>
    <t>Acorus calamus; Saône; Senecio paludosus</t>
  </si>
  <si>
    <t>Gandrey L., Mallard  J.-C.</t>
  </si>
  <si>
    <t>Chalon sur Saône - Le Canal du Centre et l'essor des industries mécaniques de la fin du XVIIIème siècle à 1984</t>
  </si>
  <si>
    <t>167 p.</t>
  </si>
  <si>
    <t>développement industriel, voie navigable, Usines Schneider</t>
  </si>
  <si>
    <t>Guichard, V</t>
  </si>
  <si>
    <t>Guichard, Vincent</t>
  </si>
  <si>
    <t xml:space="preserve">Un exemple de gestion intégrée de site patrimonial :
Bibracte – Mont Beuvray (Bourgogne) </t>
  </si>
  <si>
    <t>LESS MORE ARCHITECTURE DESIGN LANDSCAPE</t>
  </si>
  <si>
    <t>https://www.diplomatie.gouv.fr/IMG/pdf/musees_2012_guichard_01_cle8dc778.pdf</t>
  </si>
  <si>
    <t>10th International Study Forum on Life of Traders</t>
  </si>
  <si>
    <t>MAY 31-JUN 01, 2012</t>
  </si>
  <si>
    <t>Aversa, ITALY</t>
  </si>
  <si>
    <t>Seconda Univ Studi Napoli,Fac Architettura Luigi Vanvitelli,sd DAR Luigi Vanvitelli,Benecon,Mediterranea Univ Studi Reggio Calabria,Forum UNESCO Univ &amp; Heritage,United Nat Educ, Sci &amp; Cultural Org,Commissione Nazl Italiana UNESCO,Fulbright,Minist Beni Attivita &amp; Culturali,Camera Deputati</t>
  </si>
  <si>
    <t>Jacquet R.; Miège C.; Bados P.; Schiavone S.; Coquery M.</t>
  </si>
  <si>
    <t>Jacquet, Romain (55431288900); Miège, Cécile (6701421900); Bados, Philippe (16314838700); Schiavone, Séverine (54581676300); Coquery, Marina (55911567900)</t>
  </si>
  <si>
    <t>Evaluating the polar organic chemical integrative sampler for the monitoring of beta-blockers and hormones in wastewater treatment plant effluents and receiving surface waters</t>
  </si>
  <si>
    <t>Environmental Toxicology and Chemistry</t>
  </si>
  <si>
    <t>10.1002/etc.737</t>
  </si>
  <si>
    <t>Beta-blockers; Hormones; Polar organic chemical integrative sampler; River water; Wastewater treatment plant effluent</t>
  </si>
  <si>
    <t>Adrenergic beta-Antagonists; Environmental Monitoring; Hormones; Kinetics; Organic Chemicals; Rivers; Waste Disposal, Fluid; Water Pollutants, Chemical; France; Chemical compounds; Deuterium; Effluent treatment; Endocrinology; Hormones; Industrial chemicals; Organic chemicals; Reclamation; Rivers; Sewage pumping plants; Toxicity; Wastewater; Wastewater treatment; Water treatment plants; 17alpha estradiol; 17alpha ethynilestradiol; acebutolol; atenolol; beta adrenergic receptor blocking agent; betaxolol; bisoprolol; estradiol; estriol; estrone; hormone; metoprolol; nadolol; oxprenolol; propranolol; sotalol; surface water; timolol; unclassified drug; Atenolol; Beta-blockers; In-situ; Low concentrations; Passive samplers; Performance reference compounds; Polar organic chemicals; River water; Sampling campaigns; Sampling rates; Time-weighted averages; Uptake kinetics; Wastewater treatment plant effluent; Wastewater treatment plants; Water contamination; Water samples; Wwtp effluent; drug; effluent; environmental assessment; hormone; outflow; pollution monitoring; river pollution; river water; sampler; sampling; surface water; wastewater; water treatment; accuracy; article; effluent; filtration; priority journal; river; waste water treatment plant; water analysis; water pollution; Effluents</t>
  </si>
  <si>
    <t>Lamotte A.; Aubry D.; Debenham N.; Magniez P.; Le Mené F.; Gautier F.</t>
  </si>
  <si>
    <t>Lamotte, Agnès (6701337449); Aubry, Denis (7003356832); Debenham, Nick (55284476700); Magniez, Pierre (6508331058); Le Mené, Florent (36023750200); Gautier, Frédéric (55566519700)</t>
  </si>
  <si>
    <t>Le gisement paléolithique de Pont-de-Planches (Haute-Saône, France): Cadre paléoenvironnemental et datations des occupations du Paléolithique moyen et Paléolithique supérieur</t>
  </si>
  <si>
    <t>10.4000/quaternaire.6373</t>
  </si>
  <si>
    <t>Bison; Eastern France; Gravettien; Micoquian; MIS 3 and 2; Thermoluminescence dating; Upper Pleistocene</t>
  </si>
  <si>
    <t>France; Franche Comte; Haute Saone; Bison; Crania; luminescence dating; paleoenvironment; Paleolithic; paleontology; sequence stratigraphy; settlement history; settlement pattern</t>
  </si>
  <si>
    <t>Michelat D.; Déforêt T.; Frochot B.; Giraudoux P.; Raoul F.; Resch J.-N.; Magnon G.; Sauret M.</t>
  </si>
  <si>
    <t>Michelat, Dominique (6602362698); Déforêt, Thomas (24340680500); Frochot, Bernard (6602432800); Giraudoux, Patrick (57207548654); Raoul, Francis (55913071600); Resch, Jean-Noël (55312635700); Magnon, Geneviève (55312481000); Sauret, Michel (55312620800)</t>
  </si>
  <si>
    <t>Réhabilitation de la rivière drugeon et des zones humides limitrophes: Impact sur les oiseaux nicheurs</t>
  </si>
  <si>
    <t>Alauda</t>
  </si>
  <si>
    <t>Community succession; River restauration; Waterbirds; Wetland management</t>
  </si>
  <si>
    <t>Doubs; Drugeon River; France; Franche Comte; Anas platyrhynchos; Astacoidea; Austropotamobius pallipes; Aves; Aythya ferina; Aythya fuligula; Emberiza schoeniclus; Phylloscopus; Salix; Vanellus vanellus; abundance; agricultural land; breeding population; census; crayfish; drainage basin; environmental protection; European Union; habitat restoration; marsh; meander; nesting; population growth; Ramsar Convention; restoration ecology; river basin; river bed; songbird; species diversity; succession; water table; waterfowl; wetland; wetland management</t>
  </si>
  <si>
    <t>Olive S.; Clément G.; Pouillon J.-M.</t>
  </si>
  <si>
    <t>Olive, Sébastien (55093637300); Clément, Gal (7102259794); Pouillon, Jean-Marc (6508048578)</t>
  </si>
  <si>
    <t>First occurrence of the lungfish Sagenodus (Dipnoi, Sarcopterygii) from the Carboniferous Lagersttte of Montceau-les-Mines, France</t>
  </si>
  <si>
    <t>10.1080/02724634.2012.646799</t>
  </si>
  <si>
    <t>Bourgogne; France; Montceau les Mines; Saone et Loire; Dipnoi; Sarcopterygii; Vertebrata; Carboniferous; fish; hydrography; new genus; skull; species occurrence; taxonomy; tooth</t>
  </si>
  <si>
    <t>Pranyies, A.; Argant, T.; Granier, F.; Moulin, B.; Schaal, C.</t>
  </si>
  <si>
    <t xml:space="preserve">Les batteries de foyers à pierres chauffantes de la fin de l’âge du Bronze et du début du premier âge du Fer : des vestiges de repas collectifs sur le site de Grièges (Ain) ?.  </t>
  </si>
  <si>
    <t>Gallia - Archéologie de la France antique</t>
  </si>
  <si>
    <t>https://hal.science/hal-01930772v1/document</t>
  </si>
  <si>
    <t>Âge du Bronze final, Hallstatt (premier âge du Fer),
foyers, faune, datation.</t>
  </si>
  <si>
    <t>Prie V.; Puillandre N.; Bouchet P.</t>
  </si>
  <si>
    <t>Prie, V. (35732239500); Puillandre, N. (13612598500); Bouchet, P. (7006076259)</t>
  </si>
  <si>
    <t>Bad taxonomy can kill : Molecular reevaluation of Unio mancus Lamarck, 1819 (Bivalvia : Unionidae) and its accepted subspecies</t>
  </si>
  <si>
    <t>Knowledge and Management of Aquatic Ecosystems</t>
  </si>
  <si>
    <t>10.1051/kmae/2012014</t>
  </si>
  <si>
    <t>COI gene; conservation genetics; freshwater mussel; molecular systematics; species delimitation</t>
  </si>
  <si>
    <t>Bivalvia; Unio; Unio mancus; Unio pictorum; Unionidae</t>
  </si>
  <si>
    <t>Roussot A.; Combier E.; Nuemi G.; Amat-Roze J.M.; Quantin C.</t>
  </si>
  <si>
    <t>Roussot, A. (55339735700); Combier, E. (6602615327); Nuemi, G. (55339734300); Amat-Roze, J.M. (6701469151); Quantin, C. (55159105300)</t>
  </si>
  <si>
    <t>Analyse spatiale des trajectoires de prise en charge des patients atteints de cancer primitif du poumon en région bourgogne</t>
  </si>
  <si>
    <t>Journal d'Economie Medicale</t>
  </si>
  <si>
    <t>10.3917/jgem.122.0096</t>
  </si>
  <si>
    <t>Care trajectories; DRG; Lung cancer; Sanitary planning; Spatial analysis</t>
  </si>
  <si>
    <t>Vayssade C.; Martel V.; Moiroux J.; Fauvergue X.; Van Alphen J.J.M.; Van Baaren J.</t>
  </si>
  <si>
    <t>Vayssade, Chloé (55331917300); Martel, Véronique (23392900000); Moiroux, Joffrey (36626134700); Fauvergue, Xavier (57204375497); Van Alphen, Jacques J. M. (7004378035); Van Baaren, Joan (7003557692)</t>
  </si>
  <si>
    <t>The response of life-history traits to a new species in the community: A story of Drosophila parasitoids from the Rhône and Saône valleys</t>
  </si>
  <si>
    <t>Biological Journal of the Linnean Society</t>
  </si>
  <si>
    <t>10.1111/j.1095-8312.2012.01918.x</t>
  </si>
  <si>
    <t>Asobara tabida; Competition; Evolution; Global change; Leptopilina boulardi; Leptopilina heterotoma; Maintenance; Mobility; Reproduction; Trade-off</t>
  </si>
  <si>
    <t>France; Rhone Valley; Saone Valley; community dynamics; evolutionary biology; fly; geographical distribution; global change; life history trait; longevity; mobility; mortality; native species; new species; parasitoid; resource allocation; trade-off</t>
  </si>
  <si>
    <t>Vuarin P.; Allemand R.; Moiroux J.; Van Baaren J.; Gibert P.</t>
  </si>
  <si>
    <t>Vuarin, Pauline (55370522100); Allemand, Roland (7004503816); Moiroux, Joffrey (36626134700); Van Baaren, Joan (7003557692); Gibert, Patricia (7006869008)</t>
  </si>
  <si>
    <t>Geographic variations of life history traits and potential trade-offs in different populations of the parasitoid Leptopilina heterotoma</t>
  </si>
  <si>
    <t>Naturwissenschaften</t>
  </si>
  <si>
    <t>10.1007/s00114-012-0972-7</t>
  </si>
  <si>
    <t>Energy allocation; Geographic variations; Life history traits; Parasitoid; Trade-off</t>
  </si>
  <si>
    <t>Animals; Body Size; Environment; Female; France; Hymenoptera; Lipids; Longevity; Male; Motor Activity; Reproduction; France; Rhone; Rhone-Alpes; Saone Valley; Figitidae; Hymenoptera; Leptopilina heterotoma; lipid; ecological theory; environmental conditions; estimation method; evolutionary biology; fitness; geographical variation; life history; microclimate; parasitoid; population distribution; animal; article; body size; chemistry; environment; female; France; Hymenoptera; longevity; male; metabolism; motor activity; physiology; reproduction</t>
  </si>
  <si>
    <t>The Panthera Gombaszogensis story: The contribution of the château breccia (Saône-Et-Loire, Burgundy, France)</t>
  </si>
  <si>
    <t>Quaternaire, Supplement</t>
  </si>
  <si>
    <t>Château breccia; Felids; Palaeoenvironment; Panthera gombaszogensis; Pleistocene</t>
  </si>
  <si>
    <t>Bourgogne; France; Saone et Loire; Abies; Felidae; Panthera; Panthera onca; Poaceae; biotope; divergence; felid; fossil record; genetic analysis; Matuyama chron; new taxon; Olduvai event; paleoclimate; paleoecology; paleoenvironment; paleontology; Pleistocene; skeletal remains</t>
  </si>
  <si>
    <t>Argant J.; Bravard J.-P.; Bourguignon J.-P.; Béal J.-C.</t>
  </si>
  <si>
    <t>Argant, Jacqueline (6506687659); Bravard, Jean-Paul (7003894298); Bourguignon, Jean-Paul (53983550300); Béal, Jean-Claude (56039442600)</t>
  </si>
  <si>
    <t>Nouvelles données sur les changements paléoenvironnementaux de la plaine alluviale de la Saône depuis Letardiglaciaire: Palynologie, géomorphologie</t>
  </si>
  <si>
    <t>Anthropic impact; Geomorphology; Holocene; Lateglacial; Palynology; Sao○cne valley</t>
  </si>
  <si>
    <t>France; Saone River; archaeological evidence; environmental change; floodplain; geomorphology; Holocene; late glacial; paleochannel; paleoenvironment; palynology; radiocarbon dating</t>
  </si>
  <si>
    <t>Armani G.</t>
  </si>
  <si>
    <t>Armani, G. (54891731800)</t>
  </si>
  <si>
    <t>Les pêcheurs amateurs confrontés aux risques sanitaires de la chaîne trophique</t>
  </si>
  <si>
    <t>Techniques - Sciences - Methodes</t>
  </si>
  <si>
    <t>10.1051/tsm/201112025</t>
  </si>
  <si>
    <t>Amateur fishermen; Health hazard; Micropolluants; Perceptions; Trophic chain</t>
  </si>
  <si>
    <t>France; Rhone River; Saone River; Health; Health hazards; Pollution; Risk perception; Amateur fishermen; Exploratory research; Food chain; Health impact; Leisure activities; Micropolluants; Perceptions; food chain; health risk; occupational exposure; pollution exposure; recreational activity; risk perception; river pollution; toxic substance; Health risks</t>
  </si>
  <si>
    <t>Baele J.-M.; Papier S.; Barriquand L.; Barriquand J.</t>
  </si>
  <si>
    <t>Baele, Jean-Marc (6507801450); Papier, Séverine (25637556900); Barriquand, Lionel (55078371600); Barriquand, Johan (55078372000)</t>
  </si>
  <si>
    <t>Insights into the use of cathodoluminescence for bone taphonomy in the fossil bear deposit of azé cave, saône-et-loire, France</t>
  </si>
  <si>
    <t>Azé cave; Cathodoluminescence; Fossil bones; Taphonomy</t>
  </si>
  <si>
    <t>Bourgogne; France; Saone et Loire; apatite; bear; bone; cathodoluminescence; diagenesis; fossil record; fossilization; redox conditions; taphonomy; trace element</t>
  </si>
  <si>
    <t>Broyer J.</t>
  </si>
  <si>
    <t>Broyer, Joël (6602078792)</t>
  </si>
  <si>
    <t>Long-term effects of agri-environment schemes on breeding passerine populations in a lowland hay-meadow system</t>
  </si>
  <si>
    <t>Bird Study</t>
  </si>
  <si>
    <t>10.1080/00063657.2010.543645</t>
  </si>
  <si>
    <t>France; Saone Valley; Aves; Emberiza; Emberiza calandra; Passeriformes; Saxicola rubetra; Zea mays; abundance; agri-environmental policy; hatching; hay; lowland environment; meadow; mowing; population density; population dynamics; reproductive success; songbird; territory</t>
  </si>
  <si>
    <t>Cauliez J.; Blaise É.; Bressy C.; Convertini F.; Gilabert C.; Hamon C.; Lazard N.; Negroni S.; Ollivier V.; Pellissier M.; Pétrequin P.; Piatscheck C.; Provenzano N.; Renault S.</t>
  </si>
  <si>
    <t>Cauliez, Jessie (24802166500); Blaise, Émilie (57194267307); Bressy, Céline (6602379159); Convertini, Fabien (26032791800); Gilabert, Christophe (6507109032); Hamon, Caroline (36818236000); Lazard, Nathalie (39861604800); Negroni, Sabine (39861919600); Ollivier, Vincent (14527524600); Pellissier, Muriel (57224462405); Pétrequin, Pierre (6603911867); Piatscheck, Clara (39861974900); Provenzano, Noëlle (39861741000); Renault, Stéphane (14070682400)</t>
  </si>
  <si>
    <t>Le site du Limon-Raspail à Bédoin dans le Vaucluse et le Néolithique final de moyenne vallée du Rhône</t>
  </si>
  <si>
    <t>10.3406/bspf.2011.14013</t>
  </si>
  <si>
    <t>Cultural interactions; Final Neolithic; Multipolar group; Open-air settlement; Southeastern France</t>
  </si>
  <si>
    <t>Derzelle S.; Laroche S.; Le Flèche P.; Hauck Y.; Thierry S.; Vergnaud G.; Madani N.</t>
  </si>
  <si>
    <t>Derzelle, S. (6602331060); Laroche, S. (53979841600); Le Flèche, P. (6507705370); Hauck, Y. (34769659000); Thierry, S. (23483033900); Vergnaud, G. (7006017569); Madani, N. (53980168200)</t>
  </si>
  <si>
    <t>Characterization of genetic diversity of Bacillus anthracis in France by using high-resolution melting assays and multilocus variable-number tandem-repeat analysis</t>
  </si>
  <si>
    <t>Journal of Clinical Microbiology</t>
  </si>
  <si>
    <t>10.1128/JCM.05439-11</t>
  </si>
  <si>
    <t>Animals; Anthrax; Bacillus anthracis; Cluster Analysis; DNA, Bacterial; Environmental Microbiology; France; Genetic Variation; Humans; Minisatellite Repeats; Molecular Sequence Data; Molecular Typing; Phylogeography; Polymorphism, Single Nucleotide; Sequence Analysis, DNA; Transition Temperature; article; Bacillus anthracis; bacterial genome; bacterial strain; bacterium identification; bacterium isolate; controlled study; France; genetic analysis; genetic variability; genotype; high resolution melting analysis; multiple locus variable number tandem repeat analysis; nonhuman; phylogenetic tree; phylogeny; priority journal; reliability; single nucleotide polymorphism</t>
  </si>
  <si>
    <t>Fluviacarte</t>
  </si>
  <si>
    <t>Fluviacarte - Les voies navigables de la Saône (de Corre à Lyon), de la Seille, du Doubs</t>
  </si>
  <si>
    <t>Fluviacarte, tourisme et navigation</t>
  </si>
  <si>
    <t>120 p.</t>
  </si>
  <si>
    <t xml:space="preserve"> Editions de l'Ecluse </t>
  </si>
  <si>
    <t>tourisme, navigation</t>
  </si>
  <si>
    <t>Médiathèque Mâcon</t>
  </si>
  <si>
    <t>HYDRATEC</t>
  </si>
  <si>
    <t>Modélisation hydraulique de la Saône et du Doubs en amont de Chalon-sur-Saône</t>
  </si>
  <si>
    <t>modélisation, crue, centennale, Doubs, Saône, aléas, bathymétrie</t>
  </si>
  <si>
    <t>Laveine J.-P.; Delbecque S.</t>
  </si>
  <si>
    <t>Laveine, Jean-Pierre (6701586491); Delbecque, Stéphane (55252829100)</t>
  </si>
  <si>
    <t>The bifurcate "outer" semi-pinnate frond of the seed-fern Barthelopteris germariiy based on Late Pennsylvanian specimens from the Blanzy-Montceau Basin, Massif Central, France</t>
  </si>
  <si>
    <t>Palaeontographica Abteilung B: Palaeophytologie</t>
  </si>
  <si>
    <t>10.1127/palb/287/2011/1</t>
  </si>
  <si>
    <t>Barthelopteris germarii; Frond architecture; Medullosales; Palaeobotany; Pennsylvanian</t>
  </si>
  <si>
    <t>Blanzy-Montceau Basin; Bourgogne; France; Massif Central; Saone et Loire; Filicophyta; Medullosales; Neuropterida; biological characteristics; fern; leaf morphology; paleobotany; Pennsylvanian; reconstruction; taxonomy; type specimen</t>
  </si>
  <si>
    <t>Mangin A.; Vincent C.; Fanton D'Andon O.; Hauchecorne A.; Cot C.</t>
  </si>
  <si>
    <t>Mangin, Antoine (55156726800); Vincent, Chloé (53982190000); Fanton D'Andon, Odile (9249621700); Hauchecorne, Alain (26426079600); Cot, Charles (6602706931)</t>
  </si>
  <si>
    <t>Etude des phénomènes météorologiques océaniques et méditerranéens interagissant sur la génération des crues exceptionnelles du bassin de la Seine à l'amont de Paris</t>
  </si>
  <si>
    <t>10.1051/lhb/2011003</t>
  </si>
  <si>
    <t>Flood; Meteorological feature; Seine river basin</t>
  </si>
  <si>
    <t>France; Ile de France; Mediterranean Region; Paris; Seine Basin; Ville de Paris; Catchments; Floods; Gages; Meteorological instruments; Rain; Time series; Time series analysis; 20th century; Continuous time; Extraction techniques; Ground pressure; Hydrologic response; Meteorological feature; Meteorological fields; Meteorological phenomena; Rain gauges; Return periods; Seine river basin; Statistical analysis; Temporal dimensions; catchment; diurnal variation; flood; hydrological response; marine environment; meteorology; observational method; precipitation assessment; precipitation intensity; pressure effect; raingauge; spatiotemporal analysis; time series; twentieth century; typology; Runoff</t>
  </si>
  <si>
    <t>Miège C.; Budzinski H.; Jacquet R.; Soulier C.; Pelte T.; Coquery M.</t>
  </si>
  <si>
    <t>Miège, C. (6701421900); Budzinski, H. (55054479400); Jacquet, R. (55431288900); Soulier, C. (37073395800); Pelte, T. (6507796909); Coquery, M. (55911567900)</t>
  </si>
  <si>
    <t>L'échantillonnage intégratif par Pocis Application pour la surveillance des micropolluants organiques dans les eaux résiduaires traitées et les eaux de surface</t>
  </si>
  <si>
    <t>10.1051/tsm/201101080</t>
  </si>
  <si>
    <t>Alkylphenols; Hormones; Integrative sampler; Pharmaceuticals; Pocis; Surface waters; Wastewaters</t>
  </si>
  <si>
    <t>France; Deuterium; Drug products; Effluents; Endocrinology; Hormones; Hydrophilicity; Molecules; Organic chemicals; Phenols; Quality control; Sampling; Toxicity; Wastewater; Wastewater treatment; Water pollution; Water quality; Water treatment plants; Alkylphenols; Anti-inflammatories; Atenolol; Beta-blockers; Bisphenol A; Bronchodilators; Chemical class; Concentration factors; Estrogenic hormones; Hydrophilic molecules; In-situ; Integrative sampler; Its efficiencies; Organic micropollutants; Organic molecules; Passive samplers; Passive sampling; Performance reference compounds; Pharmaceuticals; Pocis; Polar organic chemicals; Quantification limit; River water quality; Sampling campaigns; Sampling rates; Therapeutic class; Time-averaged; Uptake rate; Wastewater effluents; Wastewater treatment plants; Water concentrations; Wwtp effluent; drug; effluent; hormone; laboratory method; organic pollutant; outflow; phenolic compound; pollution monitoring; reaction kinetics; river water; sampler; sampling; surface water; wastewater; water quality; Rivers</t>
  </si>
  <si>
    <t>Papier S.; Baele J.-M.; Gillan D.; Barriquand L.; Barriquand J.</t>
  </si>
  <si>
    <t>Papier, Séverine (25637556900); Baele, Jean-Marc (6507801450); Gillan, David (7005481384); Barriquand, Lionel (55078371600); Barriquand, Johan (55078372000)</t>
  </si>
  <si>
    <t>Manganese geomicrobiology of the black deposits from the azé cave, saône-et-loire, France</t>
  </si>
  <si>
    <t>Black ferromanganese deposits; Cave environment; Manganese-bacteria</t>
  </si>
  <si>
    <t>Bacteria (microorganisms); cave deposit; DNA; ferromanganese deposit; formation mechanism; FTIR spectroscopy; geomicrobiology; manganese; metabolism; microbial mat; microstructure; paleoenvironment; polymerase chain reaction; Raman spectroscopy; speleothem; stromatolite; X-ray diffraction</t>
  </si>
  <si>
    <t>Riedel, M; Berrez, S; Pelisse, D; Brousse, E; Forget, C; Marlot, M; Smolensky, MH; Touitou, Y; Reinberg, A</t>
  </si>
  <si>
    <t>Riedel, Marc; Berrez, Stephane; Pelisse, Didier; Brousse, Eric; Forget, Coralie; Marlot, Michel; Smolensky, Michael H.; Touitou, Yvan; Reinberg, Alain</t>
  </si>
  <si>
    <t>24-Hour Pattern of Work-Related Injury Risk of French Firemen: Nocturnal Peak Time</t>
  </si>
  <si>
    <t>CHRONOBIOLOGY INTERNATIONAL</t>
  </si>
  <si>
    <t>10.3109/07420528.2011.603170</t>
  </si>
  <si>
    <t>Saatkamp A.; Guyon M.; Philippe M.</t>
  </si>
  <si>
    <t>Saatkamp, Arne (30767731100); Guyon, Marc (57225277004); Philippe, Marc (7103407766)</t>
  </si>
  <si>
    <t>Moss caulking of boats in upper French Rhône and Saône (Eastern France) from the 3rd to the 20th century and the use of Neckera crispa Hedwig</t>
  </si>
  <si>
    <t>Vegetation History and Archaeobotany</t>
  </si>
  <si>
    <t>10.1007/s00334-011-0301-7</t>
  </si>
  <si>
    <t>Boat wreck; Bryophytes; Epiphytes; Moss macro-remains</t>
  </si>
  <si>
    <t>Bryophyta; bryophytes; Neckera crispa</t>
  </si>
  <si>
    <t>Taller A.; Floss H.</t>
  </si>
  <si>
    <t>Taller, Andreas (48862274800); Floss, Harald (48861229100)</t>
  </si>
  <si>
    <t>Lithic technology of the Gravettian open air site Azé-Camping de Rizerolles (dép. Saône-et-Loire); [Die lithische technologie der Gravettien-fundstelle Azé-Camping de Rizerolles (dép. Saône-et-loire)]</t>
  </si>
  <si>
    <t>Archaologisches Korrespondenzblatt</t>
  </si>
  <si>
    <t>Bladelet production; France; Gravettian; Lithic technology; Paleolithic</t>
  </si>
  <si>
    <t>Agence d'urbanisme pour le développement de l'agglomération lyonnaise</t>
  </si>
  <si>
    <t>Schéma directeur d'accessibilité voirie et espaces publics du grand lyon</t>
  </si>
  <si>
    <t>GRANDLYON Magazine - Janvier 2010</t>
  </si>
  <si>
    <t>voirie, transport en commun, réseau</t>
  </si>
  <si>
    <t>www.grandlyon.com</t>
  </si>
  <si>
    <t>Béthoux O.; Nel A.</t>
  </si>
  <si>
    <t>Béthoux, Olivier (56235661400); Nel, André (7102516878)</t>
  </si>
  <si>
    <t>Description of a new grylloblattidan insect from Montceau-les-Mines (Late Carboniferous; France) and definition of Phenopterum Carpenter, 1950</t>
  </si>
  <si>
    <t>Systematic Entomology</t>
  </si>
  <si>
    <t>10.1111/j.1365-3113.2010.00527.x</t>
  </si>
  <si>
    <t>Bourgogne; France; Montceau les Mines; Saone et Loire; fossil record; insect; new genus; new species; nomenclature; paleoecology; paleontology; Stephanian; wing</t>
  </si>
  <si>
    <t>Boulet S.; Tixier H.; Fraisse J.; Pouget N.; Causeret S.; Loustalot C.; Gouy S.; Boichot C.; Berriolo-Riedinger A.; Cuisenier J.</t>
  </si>
  <si>
    <t>Boulet, St́phanie (6603271690); Tixier, Herv́ (6602842272); Fraisse, Jean (7007161304); Pouget, Nicolas (35222143600); Causeret, Sylvain (26654077300); Loustalot, Catherine (26654350300); Gouy, Śbastien (23495798400); Boichot, Christophe (19834006200); Berriolo-Riedinger, Alina (6505871910); Cuisenier, Jean (7004871630)</t>
  </si>
  <si>
    <t>Sentinel lymph node biopsy in two Burgundy districts: Prospective multicentric study on 528 breast cancers during the year 2005</t>
  </si>
  <si>
    <t>Archives of Gynecology and Obstetrics</t>
  </si>
  <si>
    <t>10.1007/s00404-009-1163-4</t>
  </si>
  <si>
    <t>Breast Neoplasms; Female; France; Guideline Adherence; Humans; Middle Aged; Practice Guidelines as Topic; Prospective Studies; Sentinel Lymph Node Biopsy; adult; article; breast cancer; breast surgery; cancer size; clinical trial; controlled clinical trial; controlled study; early cancer; female; France; human; human tissue; intraductal carcinoma; intraoperative period; lymphadenectomy; major clinical study; multicenter study; patient selection; practice guideline; prospective study; sentinel lymph node biopsy; surgeon; treatment indication</t>
  </si>
  <si>
    <t>Bravard, JP</t>
  </si>
  <si>
    <t>Bravard, Jean-Paul</t>
  </si>
  <si>
    <t>Le cadre géographique rhodanien</t>
  </si>
  <si>
    <t>BULLETIN MENSUEL DE LA SOCIETE LINNEENNE DE LYON</t>
  </si>
  <si>
    <t>https://doi.org/10.3406/linly.2010.13739</t>
  </si>
  <si>
    <t>Césard N.</t>
  </si>
  <si>
    <t>Césard, Nicolas (21734075600)</t>
  </si>
  <si>
    <t>Vie et mort de la manne blanche des riverains de la saône</t>
  </si>
  <si>
    <t>Etudes Rurales</t>
  </si>
  <si>
    <t>10.4000/etudesrurales.9068</t>
  </si>
  <si>
    <t>"manne blanche"; Collection; Commerce; Ecology; Emergence; Ephemerid; Ne River (France); The Saô</t>
  </si>
  <si>
    <t>Ephemerida; Hexapoda; Invertebrata</t>
  </si>
  <si>
    <t>COQUERY M., CARLUER N., GOUY V., et al.</t>
  </si>
  <si>
    <t>Assessing pesticide concentrations and fluxes in the stream of a small vineyard catchment - Effect of sampling frequency</t>
  </si>
  <si>
    <t>Environmental Pollution</t>
  </si>
  <si>
    <t xml:space="preserve">Diuron, Flood, Fluxes, Pesticide, Surface water, Vineyard catchment </t>
  </si>
  <si>
    <t>Site Cemagref</t>
  </si>
  <si>
    <t>COSTE M., MONTUELLE B., MORIN S., et al.</t>
  </si>
  <si>
    <t>Recovery potential of periphytic communities in a river impacted by a vineyard watershed</t>
  </si>
  <si>
    <t>Ecological Indicators</t>
  </si>
  <si>
    <t>River biofilms; diatoms; pesticides; Biological Diatom Index;</t>
  </si>
  <si>
    <t>www.sciencedirect.com/</t>
  </si>
  <si>
    <t>Detrey J.; Affolter J.</t>
  </si>
  <si>
    <t>Detrey, Jean (26035431500); Affolter, Jehanne (47161009200)</t>
  </si>
  <si>
    <t>Analyse typo-technologique de l'industrie lithique taillée</t>
  </si>
  <si>
    <t>Revue de Paleobiologie</t>
  </si>
  <si>
    <t>Blade-oriented debitage; Doubs river; Flint; Jura mountains; Mousterian</t>
  </si>
  <si>
    <t>Doubs River; Jura Mountains; allochthon; functional morphology; paleoenvironment; Paleolithic; stratigraphy</t>
  </si>
  <si>
    <t>Ellmers D.</t>
  </si>
  <si>
    <t>Ellmers, Detlev (36704647900)</t>
  </si>
  <si>
    <t>The krater from Vix and the travel report of Pytheas of Marseilles - Travels of Greek merchants via the river Rhône to Britain in the 6 th to 4th centuries BC; [Der krater von Vix und der reisebericht des Pytheas von Massalia - Reisen Griechischer kaufleute über die Rhône nach Britannien im 6.-4. jahrhundert v. Chr.]</t>
  </si>
  <si>
    <t>France; Hallstatt period; Iron age; La Tène period; Navigation; Trade</t>
  </si>
  <si>
    <t>HUET P.</t>
  </si>
  <si>
    <t>Descente de la Saône à pied, histoire d'un fleuve-trotteur</t>
  </si>
  <si>
    <t>Ed. Books on Demand</t>
  </si>
  <si>
    <t>208 p.</t>
  </si>
  <si>
    <t>récit voyage, perception, sociologie</t>
  </si>
  <si>
    <t>Kasprzyk, M; Méniel, P; Barral, P; Daubigney, A</t>
  </si>
  <si>
    <t>Kasprzyk, Michel; Meniel, Patrice; Barral, Philippe; Daubigney, Alain</t>
  </si>
  <si>
    <t>Lieux de culte dans l'Est de la Gaule : la place des sanctuaires dans la cité</t>
  </si>
  <si>
    <t>REVUE DE L HISTOIRE DES RELIGIONS</t>
  </si>
  <si>
    <t xml:space="preserve">https://doi.org/10.4000/rhr.7680 </t>
  </si>
  <si>
    <t>Long-term changes in mollusc communities of the Ognon river (France) over a 30-year period</t>
  </si>
  <si>
    <t>Fundamental and Applied Limnology</t>
  </si>
  <si>
    <t>10.1127/1863-9135/2010/0178-0067</t>
  </si>
  <si>
    <t>Competition; Corbicula; Global warming; Heatwave; Mollusc decline</t>
  </si>
  <si>
    <t>France; Ognon River; Bivalvia; Corbicula; Corbicula fluminea; Gastropoda; Mollusca; Sphaeriidae (bivalves); Unionidae; freshwater ecosystem; global warming; long-term change; mollusc; principal component analysis; species richness</t>
  </si>
  <si>
    <t>Orousset, J; Vincent, R</t>
  </si>
  <si>
    <t>Orousset, Jean; Vincent, Roger</t>
  </si>
  <si>
    <t>Les Coléoptères endogés du site des grottes d'Azé (Saône-et-Loire). Description d'une nouvelle espèce du genre Anommatus Wesmael (Coleoptera Bothridendae)</t>
  </si>
  <si>
    <t>5-6</t>
  </si>
  <si>
    <t>10.3406/linly.2010.13788</t>
  </si>
  <si>
    <t>Petit, E; Pageot, E; Christophe, JP</t>
  </si>
  <si>
    <t>Petit, Etienne; Pageot, Elodie; Christophe, Jean-Paul</t>
  </si>
  <si>
    <t>Investigation d’une épizootie d’IBR en Saône-et-Loire à l’aide de l’algorithme de Dijsktra</t>
  </si>
  <si>
    <t>EPIDEMIOLOGIE ET SANTE ANIMALE, NO 57</t>
  </si>
  <si>
    <t>https://aeema.vet-alfort.fr/images/Documents/Ressources_en_%C3%A9pid%C3%A9miologie/Revue_%C3%A9pid%C3%A9miologie_et_sant%C3%A9_animale/Publications/2010/57.12.pdf</t>
  </si>
  <si>
    <t>International Conference on Surveillance Epidemiological (ICAHS)</t>
  </si>
  <si>
    <t>MAY 17-21, 2011</t>
  </si>
  <si>
    <t>Lyon, FRANCE</t>
  </si>
  <si>
    <t>AEEMA</t>
  </si>
  <si>
    <t>SAFEGE</t>
  </si>
  <si>
    <t>Étude de projet pour la restauration du casier d’inondation de la Saône entre Allériot et Saint Maurice en Rivière</t>
  </si>
  <si>
    <t>hydraulique, crue, digue, modèle hydraulique mixte 1D/2D, scenario d'aménagement</t>
  </si>
  <si>
    <t>Verot-Bourrely A.; Argant J.; Bouby L.; Latour-Argant C.; Martin S.</t>
  </si>
  <si>
    <t>Verot-Bourrely, Agnès (36864602100); Argant, Jacqueline (6506687659); Bouby, Laurent (6602374494); Latour-Argant, Catherine (36863995400); Martin, Sophie (57198702810)</t>
  </si>
  <si>
    <t>Évolution d'un paysage de confluence de la protohistoire à l'époque gallo-romaine: Géomorphologie et palé oenvironnement du site parc saint-georges à Lyon (Rhône - France)</t>
  </si>
  <si>
    <t>10.4000/quaternaire.5725</t>
  </si>
  <si>
    <t>Bank; Land occupation; Lyon; Palaeoenvironment; Palaeohydrology; Protohistory; Rhône-Saône confluence; Roman period</t>
  </si>
  <si>
    <t>France; Lyons; Rhone; Rhone-Alpes; archaeology; bioclimatology; confluence; geomorphology; Iron Age; landscape evolution; paleoenvironment; paleohydrology; river bank; Roman era; topography; vegetation</t>
  </si>
  <si>
    <t>Veysset P.; Lherm M.; Bébin D.</t>
  </si>
  <si>
    <t>Veysset, P. (6508032596); Lherm, M. (56073343300); Bébin, D. (6508050910)</t>
  </si>
  <si>
    <t>Energy consumption, greenhouse gas emissions and economic performance assessments in French Charolais suckler cattle farms: Model-based analysis and forecasts</t>
  </si>
  <si>
    <t>10.1016/j.agsy.2009.08.005</t>
  </si>
  <si>
    <t>Bourgogne; Charolais; Eurasia; Europe; France; Saone et Loire; Western Europe; Animalia; Bos; cattle; energy use; farming system; fertilizer application; global warming; grassland; greenhouse gas; livestock farming; mixed farming; performance assessment</t>
  </si>
  <si>
    <t xml:space="preserve"> Bonnamour L., Bonnetain M., Mallard J.-C.</t>
  </si>
  <si>
    <t>La Saône navigable, deux siècles d'aménagements</t>
  </si>
  <si>
    <t>Presses de l'Ecole Nationale des Ponts et Chaussées</t>
  </si>
  <si>
    <t>243 p.</t>
  </si>
  <si>
    <t>navigation, aménagements, histoire</t>
  </si>
  <si>
    <t>Bibliothèque Droit, Dijon</t>
  </si>
  <si>
    <t xml:space="preserve"> Marion, L.</t>
  </si>
  <si>
    <t xml:space="preserve">Recensement national des Hérons coloniaux de France en 2007 : Héron cendré, Héron pourpré, Héron bihoreau, Héron crabier, Héron garde-bœufs, Aigrette garzette, Grande Aigrette. </t>
  </si>
  <si>
    <t>https://www.researchgate.net/publication/233756310_MARION_L_2009_-_Recensement_national_des_Herons_coloniaux_de_France_en_2007_Heron_cendre_Heron_pourpre_Heron_bihoreau_Heron_crabier_Heron_garde-boeufs_Aigrette_garzette_Grande_Aigrette_Alauda_77_243-2</t>
  </si>
  <si>
    <t>Ardea cinerea, Ardea purpurea, Nycticorax nycticorax, Ardeola ralloides, Bubulcus ibis,
Egretta garzetta, Casmerodius alba, Recensement, Répartition, Dynamique de populations, Gestion des
populations, Protection</t>
  </si>
  <si>
    <t>Archives départementales de Saône-et-Loire</t>
  </si>
  <si>
    <t>La Saône et ses activités (fonds Louis Bonnamour).</t>
  </si>
  <si>
    <t>Société - navigation 
Société - archéologie</t>
  </si>
  <si>
    <t>https://audio.archives71.fr/campagnes/detail_campagne.php?campagne=10</t>
  </si>
  <si>
    <t>fond documentaire</t>
  </si>
  <si>
    <t>Argant A.</t>
  </si>
  <si>
    <t>Argant, Alain (6507345429)</t>
  </si>
  <si>
    <t>Biochronologie et grands mammifères au pleistocene moyen et supérieur en europe occidentale: L'apport des canidés, des ursidés et des carnivores en général</t>
  </si>
  <si>
    <t>10.4000/quaternaire.5334</t>
  </si>
  <si>
    <t>Biochronology; Canids; Carnivores; Middle pleistocene; Upper pleistocene; Ursids; Western Europe</t>
  </si>
  <si>
    <t>Doubs; France; Franche Comte; Canidae; Canis lupus; Mammalia; Ursidae; Ursus spelaeus; biochronology; biostratigraphy; canid; carnivore; paleontology; Pleistocene</t>
  </si>
  <si>
    <t>BONNAMOUR L.</t>
  </si>
  <si>
    <t>Le parler de la Saône : 1000 mots du langage populaire et technique</t>
  </si>
  <si>
    <t>Editions universitiares de Dijon</t>
  </si>
  <si>
    <t>279 p.</t>
  </si>
  <si>
    <t>sociologie, langage populaire, langage technique</t>
  </si>
  <si>
    <t>Plaisirs de Saône</t>
  </si>
  <si>
    <t>Collections Nathalie et François Murtin</t>
  </si>
  <si>
    <t>100 p.</t>
  </si>
  <si>
    <t>sociologie, fêtes, manifestations, loisirs</t>
  </si>
  <si>
    <t>Djindjian, F</t>
  </si>
  <si>
    <t>Djindjian, Francois</t>
  </si>
  <si>
    <t>L’art pariétal et l'art mobilier pour l'identification des territoires de peuplement dans le Paléolithique supérieur européen : l'approche par les bestiaires</t>
  </si>
  <si>
    <t>SYMBOLIC SPACES IN PREHISTORIC ART: TERRITORIES, TRAVELS AND SITE LOCATIONS</t>
  </si>
  <si>
    <t>15th World Congress of the International-Union-for-Prehistoric-and-Protohistoric-Sciences</t>
  </si>
  <si>
    <t>SEP 04-09, 2006</t>
  </si>
  <si>
    <t>Lisbon, PORTUGAL</t>
  </si>
  <si>
    <t>Int Union Prehistor Protohistor Sci</t>
  </si>
  <si>
    <t>DUFIEUX P.</t>
  </si>
  <si>
    <t>Une renaissance de pierre entre Rhône et Saône: le palais du commerce de Lyon (1856-1860)</t>
  </si>
  <si>
    <t>Mémoire de l'académie des sciences, belles lettres et arts de Lyon, Département du Rhône, ville de Lyon</t>
  </si>
  <si>
    <t>4ème série</t>
  </si>
  <si>
    <t>Tome 8</t>
  </si>
  <si>
    <t>Edition de l'Académie</t>
  </si>
  <si>
    <t>Lyon, mutation urbaine, palais du commerce, construction,renaissance</t>
  </si>
  <si>
    <t>Archive du département du Rhône, fond ancien</t>
  </si>
  <si>
    <t>Fayard M.; Buttard P.; Cusey-Sagnol I.; Sagnol P.; Salmi-Belmihoub S.; Zeller M.; Cottin Y.; Dellinger A.</t>
  </si>
  <si>
    <t>Fayard, M. (57505308800); Buttard, P. (6602291498); Cusey-Sagnol, I. (25627555100); Sagnol, P. (6506087041); Salmi-Belmihoub, S. (25227890200); Zeller, M. (7101842876); Cottin, Y. (7006580852); Dellinger, A. (7004100127)</t>
  </si>
  <si>
    <t>Le profil de risque dans l'infarctus du myocarde : une évaluation indispensable pour la comparaison des populations</t>
  </si>
  <si>
    <t>Annales de Cardiologie et d'Angeiologie</t>
  </si>
  <si>
    <t>10.1016/j.ancard.2008.09.002</t>
  </si>
  <si>
    <t>Medical practice; Mortality; Myocardial infarction; Population; Risk profile; Risk score</t>
  </si>
  <si>
    <t>Aged; Aged, 80 and over; Electrocardiography; Female; France; Hospital Mortality; Humans; Male; Middle Aged; Myocardial Infarction; Population Groups; Prospective Studies; Risk; Risk Assessment; Risk Factors; Severity of Illness Index; Survival Rate; acute heart infarction; adult; aged; article; controlled study; female; hospital admission; human; major clinical study; male; mortality; practice guideline; risk assessment; risk factor; ST segment elevation</t>
  </si>
  <si>
    <t xml:space="preserve">Gandrey L., Mallard J.-C. </t>
  </si>
  <si>
    <t>Bateaux, ponts métalliques construits aux chantiers Schneider  - 1839-1972 : 133 ans dans l'histoire industrielle de Chalon-sur-Saône</t>
  </si>
  <si>
    <t>226 p.</t>
  </si>
  <si>
    <t>Grohmann M.; Bollinger K.</t>
  </si>
  <si>
    <t>Grohmann, Manfred (8715036300); Bollinger, Klaus (7005336923)</t>
  </si>
  <si>
    <t>New structures for exhibition buildings</t>
  </si>
  <si>
    <t>International Journal of Space Structures</t>
  </si>
  <si>
    <t>10.1260/026635109789043232</t>
  </si>
  <si>
    <t>BMW; Bollinger+grohmann; Coop himmelb(l)au; E des confluences; Lyon; Munich; Museum; Musé; Steel structure</t>
  </si>
  <si>
    <t>Automobile exhibitions; Cones; Exhibition buildings; Roofs; Steel structures; Architectural competition; Bollinger+grohmann; Construction works; Lyon; Munich; Munich , Germany; Museum buildings; Structural engineer; Museums</t>
  </si>
  <si>
    <t>Hauet A.; Le Coz J.; Dramais G.; Carre C.; Legras D.; Pierrefeu G.; Godayer C.</t>
  </si>
  <si>
    <t>Hauet, Alexandre (25632346600); Le Coz, Jerome (22135741900); Dramais, Guillaume (23392096300); Carre, Cecile (7005897449); Legras, Daniel (35275452500); Pierrefeu, Gilles (22135985600); Godayer, Claire (35274790800)</t>
  </si>
  <si>
    <t>Méthodes innovantes pour la mesure des débits fluviaux encontinu : Profileur Doppler fixe horizontal (H-aDcp) et analyse d'images (LSPIV)</t>
  </si>
  <si>
    <t>10.1051/lhb/2009036</t>
  </si>
  <si>
    <t>Ardeche River; Eurasia; Europe; France; Saone River; Western Europe; Doppler effect; Image analysis; Rivers; Velocity measurement; Doppler; Doppler profilers; Flow surfaces; River discharge; River flow; Study case; Doppler effect; flow velocity; image analysis; river discharge; river flow; Monitoring</t>
  </si>
  <si>
    <t>Kockmann, F; Granger, S; Lemasson, C; Simoens, C; Duru, M</t>
  </si>
  <si>
    <t>Kockmann, F.; Granger, S.; Lemasson, C.; Simoens, C.; Duru, M.</t>
  </si>
  <si>
    <t>Gestion du pâturage au printemps en système bovin allaitant : diversité des pratiques en Saône-et-Loire</t>
  </si>
  <si>
    <t>FOURRAGES</t>
  </si>
  <si>
    <t>https://afpf-asso.fr/revue/des-fourrages-de-qualite-pour-des-elevages-a-hautes-performances-economiques-et-environnementales-1re-partie?a=1743</t>
  </si>
  <si>
    <t>Lignereux, Y</t>
  </si>
  <si>
    <t>Lignereux, Yann</t>
  </si>
  <si>
    <t>Franchir la Saône à Lyon au milieu du XVIIe siècle.
Enjeux critiques d'un chantier urbain.</t>
  </si>
  <si>
    <t>REVUE HISTORIQUE</t>
  </si>
  <si>
    <t>https://shs.cairn.info/revue-historique-2009-4-page-805?lang=fr</t>
  </si>
  <si>
    <t>Maffiuletti, KB</t>
  </si>
  <si>
    <t>Maffiuletti, Karen Bretin</t>
  </si>
  <si>
    <t>Les loisirs sportifs en milieu de grande industrie : sport, patronat et organisations ouvrières au Creusot et à Montceau-les-Mines (1879-1939)</t>
  </si>
  <si>
    <t>MARTIN-LAURENT F., MONTUELLE B., PESCE S., et al.</t>
  </si>
  <si>
    <t xml:space="preserve">Potential for microbial diuron mineralisation in a small wine-growing watershed : from treated plots to lotic receiver hydrosystem </t>
  </si>
  <si>
    <t>Pest management science</t>
  </si>
  <si>
    <t xml:space="preserve">Pesticide ; Herbicide ; Urées, Dégradation biologique </t>
  </si>
  <si>
    <t>Site Internet</t>
  </si>
  <si>
    <t>Olivier J.-M.; Dole-Olivier M.-J.; Amoros C.; Carrel G.; Malard F.; Lamouroux N.; Bravard J.-P.</t>
  </si>
  <si>
    <t>Olivier, Jean-Michel (7103215287); Dole-Olivier, Marie-José (6603620012); Amoros, Claude (7003282896); Carrel, Georges (6507974498); Malard, Florian (55897934400); Lamouroux, Nicolas (6604005709); Bravard, Jean-Paul (7003894298)</t>
  </si>
  <si>
    <t>The Rhône River Basin</t>
  </si>
  <si>
    <t>Rivers of Europe</t>
  </si>
  <si>
    <t>10.1016/B978-0-12-369449-2.00007-2</t>
  </si>
  <si>
    <t>Paraud C.; Fournier E.; Robergeot V.; Kulo A.; Pors I.; Baudry C.; Chartier C.</t>
  </si>
  <si>
    <t>Paraud, C. (8567567700); Fournier, E. (26422063100); Robergeot, V. (26028085100); Kulo, A. (6506760260); Pors, I. (6603556309); Baudry, C. (6602156688); Chartier, C. (7006406634)</t>
  </si>
  <si>
    <t>Calicophoron daubneyi infection in grazing goats: Results from a cross-sectional coprological survey in France</t>
  </si>
  <si>
    <t>Small Ruminant Research</t>
  </si>
  <si>
    <t>10.1016/j.smallrumres.2009.01.009</t>
  </si>
  <si>
    <t>Calicophoron daubneyi; Epidemiology; France; Goat</t>
  </si>
  <si>
    <t>Animalia; Calicophoron daubneyi; Capra hircus; Trematoda</t>
  </si>
  <si>
    <t>Racheboeuf P.R.; Schram F.R.; Vidal M.</t>
  </si>
  <si>
    <t>Racheboeuf, Patrick R. (7003490661); Schram, Frederick R. (7003322514); Vidal, Muriel (7202764926)</t>
  </si>
  <si>
    <t>New malacostracan crustacea from the carboniferous (Stephanian) lagerstätte of montceau-les-mines, France</t>
  </si>
  <si>
    <t>Journal of Paleontology</t>
  </si>
  <si>
    <t>10.1666/08-171R.1</t>
  </si>
  <si>
    <t>Bourgogne; Eurasia; Europe; France; Montceau les Mines; Saone et Loire; Western Europe; Crustacea; Malacostraca; Stomatopoda; Syncarida; concretion; crustacean; morphology; new species; paleontology; species inventory; species occurrence; Stephanian</t>
  </si>
  <si>
    <t>Truc G.</t>
  </si>
  <si>
    <t>Truc, Georges (6603753832)</t>
  </si>
  <si>
    <t>Lacustrine Sedimentation in an Evaporitic Environment: The Ludian (Palaeogene) of the Mormoiron Basin, Southeastern France</t>
  </si>
  <si>
    <t>Modern and Ancient Lake Sediments</t>
  </si>
  <si>
    <t>10.1002/9781444303698.ch10</t>
  </si>
  <si>
    <t>Crystallization of gypsum as lenticular, twinned (swallow-tail) and 'grass-like' crystals; Dissolution and/or dehydration of gypsum; Evaporite mineralogy; Increasing aridity leading to desiccation; Rifting affected the 'pyreneo-provenc,ale' folds</t>
  </si>
  <si>
    <t>Animals; Driers (materials); Groundwater; Lakes; Lime; Limestone; Magnesia; Springs (water); Sulfur compounds; Dehydration of gypsum; Evaporites; Extensional tectonics; Graben structures; Increasing aridities; Lacustrine sedimentations; Rifting affected the 'pyreneo-provenc,ale' folds; Secondary gypsums; Gypsum</t>
  </si>
  <si>
    <t>Wittmann K.J.; Ariani A.P.</t>
  </si>
  <si>
    <t>Wittmann, Karl J. (7003923573); Ariani, Antonio P. (6602232979)</t>
  </si>
  <si>
    <t>Reappraisal and range extension of non-indigenous Mysidae (Crustacea, Mysida) in continental and coastal waters of eastern France</t>
  </si>
  <si>
    <t>Biological Invasions</t>
  </si>
  <si>
    <t>10.1007/s10530-008-9257-7</t>
  </si>
  <si>
    <t>Anthropogenic dispersion; Continental Europe; Distribution; Hemimysis anomala; Invasion pathways; Invasive aquatic species; Limnomysis benedeni; Mediterranean Sea; Neomysis integer</t>
  </si>
  <si>
    <t>Eurasia; Europe; France; Mediterranean Region; Mediterranean Sea; Moselle River; Rhine River; Western Europe; Crustacea; Hemimysis anomala; Limnomysis benedeni; Mysida; Mysidae; Neomysis integer; coastal water; crustacean; human activity; invasive species; population distribution; range expansion</t>
  </si>
  <si>
    <t>Béguinot, J</t>
  </si>
  <si>
    <t>Beguinot, Jean</t>
  </si>
  <si>
    <t>Différences de fréquences d'occurrence entre espèces de micromycètes parasitant une même espèce de plante-hôte ; procédure d'appréciation statistique</t>
  </si>
  <si>
    <t>7-8</t>
  </si>
  <si>
    <t>10.3406/linly.2008.13685</t>
  </si>
  <si>
    <t>Bercovici A.; Broutin J.</t>
  </si>
  <si>
    <t>Bercovici, Antoine (23987075000); Broutin, Jean (56522848500)</t>
  </si>
  <si>
    <t>La flore autunienne du site de l'étang de Martenet (Blanzy-Montceau-les-Mines, Bourgogne, France) : description, étude taphonomique et implications paléoenvironnementales</t>
  </si>
  <si>
    <t>10.1016/j.crpv.2007.10.004</t>
  </si>
  <si>
    <t>Autunian; Early Permian; Palaeoenvironment; Taphonomy; Walchia</t>
  </si>
  <si>
    <t>Blanzy-Montceau Basin; Bourgogne; Eurasia; Europe; France; Saone et Loire; Western Europe; Ecology; Fossil fuels; Sedimentology; Coniferophyta; coniferous tree; deposition; flora; fossilization; fragmentation; paleoecology; paleoenvironment; paleogeography; Permian; taphonomy</t>
  </si>
  <si>
    <t>Berger, J.-F., Salvador, P.-G., Franc, O., Verot-Bourrely, A., Bravard, J.-P.</t>
  </si>
  <si>
    <t>La chronologie fluviale postglaciaire du haut bassin rhodanien.</t>
  </si>
  <si>
    <t>Collection EDYTEM - n° 6 - Cahiers de Paléoenvironnement</t>
  </si>
  <si>
    <t>https://www.persee.fr/doc/edyte_1762-4304_2008_num_6_1_1034</t>
  </si>
  <si>
    <t>Haut Rhône, paléodynamique fluviale, environnements de dépôt, turfigenèse, paléosols, postglaciaire, radiocarbone</t>
  </si>
  <si>
    <t>BONY S., GILLET C., BOUCHEZ A., et al.</t>
  </si>
  <si>
    <t xml:space="preserve">Genotoxic pressure of vineyard pesticides in fish: Field and mesocosm surveys </t>
  </si>
  <si>
    <t>Aquatic Toxicology</t>
  </si>
  <si>
    <t>Pesticide; Vineyard; Fish; DNA damage; Comet assay</t>
  </si>
  <si>
    <t>CARLUER N.,  GOUY V., et al.</t>
  </si>
  <si>
    <t xml:space="preserve">Transfert des pesticides et métaux dans un petit bassin versant viticole : Étude préliminaire de l'influence des conditions hydrologiques sur le transport de ces contaminants </t>
  </si>
  <si>
    <t>Congrès</t>
  </si>
  <si>
    <t xml:space="preserve">CEMAGREF, Antony
</t>
  </si>
  <si>
    <t>Congrès : Azote, phosphore et pesticides - Les nouvelles stratégies de réduction des flux en amont. Journée scientifique et technique.</t>
  </si>
  <si>
    <t>Strasbourg</t>
  </si>
  <si>
    <t xml:space="preserve">Ingénierie environnement, Pesticide ; Devenir polluant ; Hydrologie ; Vignoble </t>
  </si>
  <si>
    <t>CARLUER N., BOIVIN A., LACAS J.C., et al.</t>
  </si>
  <si>
    <t>Contamination des eaux de surface par les pesticides et rôle des zones tampons pour en limiter le transfert : état des connaissances et conséquences pour l'action</t>
  </si>
  <si>
    <t xml:space="preserve">Bande enherbée ; Implémentation ; Ruissellement ; Transfert masse ; Pesticide </t>
  </si>
  <si>
    <t>Charbonnier S.; Vannier J.; Galtier J.; Perrier V.; Chabard D.; Sotty D.</t>
  </si>
  <si>
    <t>Charbonnier, Sylvain (13409819100); Vannier, Jean (7005953797); Galtier, Jean (7006683297); Perrier, Vincent (36775428400); Chabard, Dominique (13411246900); Sotty, Daniel (24073945500)</t>
  </si>
  <si>
    <t>Diversity and paleoenvironment of the flora from the nodules of the Montceau-Les-mines biota (Late Carboniferous, France)</t>
  </si>
  <si>
    <t>Palaios</t>
  </si>
  <si>
    <t>10.2110/palo.2006.p06-078r</t>
  </si>
  <si>
    <t>Bourgogne; Eurasia; Europe; France; Montceau les Mines; Saone et Loire; Western Europe; Animalia; Filicophyta; Lycopodiopsida; Sphenopsida; biota; Carboniferous; colonization; flora; opencast mining; paleobotany; paleoenvironment; sedimentology; species diversity; taphonomy</t>
  </si>
  <si>
    <t>Charles L.</t>
  </si>
  <si>
    <t>Charles, Lopez (23476809900)</t>
  </si>
  <si>
    <t>Sea-river shipping competitiveness and its geographical market area for the Rhône-Saône corridor</t>
  </si>
  <si>
    <t>Journal of Transport Geography</t>
  </si>
  <si>
    <t>10.1016/j.jtrangeo.2007.04.003</t>
  </si>
  <si>
    <t>Multi-modal transport chain; Production costs; Rhône-Saône corridor; Sea-river/short-sea shipping</t>
  </si>
  <si>
    <t>Eurasia; Europe; France; Mediterranean Sea; Rhone River; Saone River; Western Europe; competitiveness; port operation; shipping; transportation planning; vessel; waterway transport</t>
  </si>
  <si>
    <t>Dehotin, J; Braud, I</t>
  </si>
  <si>
    <t>Dehotin, J.; Braud, I.</t>
  </si>
  <si>
    <t>Which spatial discretization for distributed hydrological models? Proposition of a methodology and illustration for medium to large-scale catchments</t>
  </si>
  <si>
    <t>HYDROLOGY AND EARTH SYSTEM SCIENCES</t>
  </si>
  <si>
    <t>10.5194/hess-12-769-2008</t>
  </si>
  <si>
    <t>Germain D.</t>
  </si>
  <si>
    <t>Germain, Damien (8568458300)</t>
  </si>
  <si>
    <t>A new phlegethontiid specimen (Lepospondyli, Aistopoda) from the Late Carboniferous of Montceau-les-Mines (Saône-et-Loire, France)</t>
  </si>
  <si>
    <t>https://www.researchgate.net/profile/Damien-Germain/publication/228571750_A_new_phlegethontiid_specimen_Lepospondyli_Aistopoda_from_the_Late_Carboniferous_of_Montceau-les-Mines_Saone-et-Loire_France/links/0fcfd5100e17411f1c000000/A-new-phlegethontiid-specimen-Lepospondyli-Aistopoda-from-the-Late-Carboniferous-of-Montceau-les-Mines-Saone-et-Loire-France.pdf</t>
  </si>
  <si>
    <t>Aistopoda; Amphibia; CT-Scan; Lepospondyli; Montceau-les-mines; Pedicellate teeth; Phlegethontia</t>
  </si>
  <si>
    <t>Aistopoda; Amphibia; Animalia; Lepospondyli</t>
  </si>
  <si>
    <t>Gonod P.</t>
  </si>
  <si>
    <t>Sociétés rurales et rapports au territoire aux 19e et 20e siècles : un exemple en rive gauche de la Saône</t>
  </si>
  <si>
    <t xml:space="preserve">In : Nouvelles questions agraires : exploitants, fonctions et territoires </t>
  </si>
  <si>
    <t xml:space="preserve">Ed. Paris : BH, la Boutique de l'histoire </t>
  </si>
  <si>
    <t>addition à biblio addition à biblio 2011</t>
  </si>
  <si>
    <t>GRANDLYON</t>
  </si>
  <si>
    <t>Val de Saône : une qualité de vie à préserver d'urgence</t>
  </si>
  <si>
    <t>GRANDLYON Magazine</t>
  </si>
  <si>
    <t>tourisme, population, urbanisation</t>
  </si>
  <si>
    <t>Le Coz J.; Pierrefeu G.; Paquier A.</t>
  </si>
  <si>
    <t>Le Coz, J. (22135741900); Pierrefeu, G. (22135985600); Paquier, A. (55903004100)</t>
  </si>
  <si>
    <t>Evaluation of river discharges monitored by a fixed side-looking Doppler profiler</t>
  </si>
  <si>
    <t>10.1029/2008WR006967</t>
  </si>
  <si>
    <t>France; Saone River; Doppler effect; Rivers; Velocimeters; Velocity measurement; Continuous monitoring; Cross section; Doppler current profilers; Doppler profilers; Extrapolation methods; Far field; Field assessment; Flow condition; Gauging stations; Horizontal profile; Low flow condition; Lyon , France; Near-field range; Negative bias; Reference velocity; River discharge; River gauging; Section width; Side-looking; Teledyne; Velocity profiles; Acoustic Doppler Current Profiler; fieldwork; flow velocity; river basin; river discharge; velocity profile; Velocity</t>
  </si>
  <si>
    <t>Lemasson, C; Pierre, P; Osson, B</t>
  </si>
  <si>
    <t>Lemasson, C.; Pierre, P.; Osson, B.</t>
  </si>
  <si>
    <t>Rénovation des prairies et sursemis. Comprendre, raisonner et choisir la méthode</t>
  </si>
  <si>
    <t>https://afpf-asso.fr/revue/prairies-multispecifiques-valeur-agronomique-et-environnementale-2e-partie?a=1709</t>
  </si>
  <si>
    <t>LOPEZ C .</t>
  </si>
  <si>
    <t>Sea–river shipping competitiveness and its geographical market area for the Rhône–Saône corridor</t>
  </si>
  <si>
    <t>Journal of transport geography</t>
  </si>
  <si>
    <t xml:space="preserve">10.1016/j.jtrangeo.2007.04.003 </t>
  </si>
  <si>
    <t>transport fluvial, trafic</t>
  </si>
  <si>
    <t>site internet ISI Web</t>
  </si>
  <si>
    <t>MONTUELLE B., TLILI A., PESCE S.</t>
  </si>
  <si>
    <t xml:space="preserve">Les biofilms aquatiques : dans quelle mesure permettent-ils de comprendre l'effet des pesticides sur le fonctionnement des cours d'eau ? Exemple en zone de vignoble. </t>
  </si>
  <si>
    <t xml:space="preserve">Ingénieries </t>
  </si>
  <si>
    <t>no 55-56</t>
  </si>
  <si>
    <t>CEMAGREF, Antony, FRANCE  (1995) (Revue)</t>
  </si>
  <si>
    <t>Pollution eau ; Indicateur biologique ; Contaminant ; Microorganisme</t>
  </si>
  <si>
    <t>Mouthon, J. (56035010800); Daufresne, M. (55533761600)</t>
  </si>
  <si>
    <t>Population dynamics and life cycle of Pisidium amnicum (Müller) (Bivalvia: Sphaeriidae) and Valvata piscinalis (Müller) (Gastropoda: Prosobranchia) in the Saône river, a nine-year study</t>
  </si>
  <si>
    <t>Annales de Limnologie</t>
  </si>
  <si>
    <t>10.1051/limn:2008008</t>
  </si>
  <si>
    <t>Heatwave; Life cycle; Pisidium; Population dynamics; Valvata</t>
  </si>
  <si>
    <t>Eurasia; Europe; France; Saone River; Western Europe; Bivalvia; Gastropoda; Mollusca; Pisidium; Pisidium amnicum; Potamon; Prosobranchia; Sphaeriidae (bivalves); Valvata; Valvata piscinalis; annual variation; bivalve; life cycle; population decline; population dynamics; prediction; river; snail; spawning; warming; water temperature</t>
  </si>
  <si>
    <t>Racheboeuf P.R.; Vannier J.; Schram F.R.; Chabard D.; Sotty D.</t>
  </si>
  <si>
    <t>Racheboeuf, Patrick R. (7003490661); Vannier, Jean (7005953797); Schram, Frederick R. (7003322514); Chabard, Dominique (13411246900); Sotty, Daniel (24073945500)</t>
  </si>
  <si>
    <t>The euthycarcinoid arthropods from Montceau-les-Mines, France: Functional morphology and affinities</t>
  </si>
  <si>
    <t>Earth and Environmental Science Transactions of the Royal Society of Edinburgh</t>
  </si>
  <si>
    <t>10.1017/S1755691008006130</t>
  </si>
  <si>
    <t>Anatomy; Environment; Mode of life; Preservation; Stephanian</t>
  </si>
  <si>
    <t>Bourgogne; Eurasia; Europe; France; Montceau les Mines; Saone et Loire; Western Europe; Arthropoda; Euthycarcinoidea; Hexapoda; anatomy; arthropod; exoskeleton; feedback mechanism; morphology; preservation; Stephanian</t>
  </si>
  <si>
    <t>TLILI A., DORIGO U., MONTUELLE B., et al.</t>
  </si>
  <si>
    <t xml:space="preserve">Responses of chronically contaminated biofilms to short pulses of diuron. An experimental study simulating flooding events in a small river </t>
  </si>
  <si>
    <t>Aquatic toxicology</t>
  </si>
  <si>
    <t xml:space="preserve">10.1016/j.aquatox.2008.02.004 </t>
  </si>
  <si>
    <t xml:space="preserve">Pesticide ; Herbicide ; Urées ; Ecotoxicologie </t>
  </si>
  <si>
    <t>Argant A.; Argant J.; Jeannet M.; Erbajeva M.</t>
  </si>
  <si>
    <t>Argant, Alain (6507345429); Argant, Jacqueline (6506687659); Jeannet, Marcel (7102415200); Erbajeva, Margarita (6602171098)</t>
  </si>
  <si>
    <t>The big cats of the fossil site Château Breccia Northern Section (Saône-et-Loire, Burgundy, France): Stratigraphy, palaeoenvironment, ethology and biochronological dating</t>
  </si>
  <si>
    <t>CFS Courier Forschungsinstitut Senckenberg</t>
  </si>
  <si>
    <t>18th International Senckenberg Conference</t>
  </si>
  <si>
    <t>APR 20-25, 2004</t>
  </si>
  <si>
    <t>Weimar, GERMANY</t>
  </si>
  <si>
    <t>Deutsch Forschungsgemeinsch,Senckenberg Naturforschende Gesell</t>
  </si>
  <si>
    <t>Arvicola; Biochronology; Burgundy; Middle Pleistocene; Palaeoenvironment; Panthera</t>
  </si>
  <si>
    <t>Bourgogne; Eurasia; Europe; France; Saone et Loire; Western Europe; Abies; Animalia; Arvicola; Canidae; Canis familiaris; Canis lupus; Lagomorpha; Panthera; Panthera gombaszoegensis; Ursus; biochronology; conference proceeding; fossil assemblage; hibernation; paleoenvironment; palynology; Pleistocene; stratigraphy</t>
  </si>
  <si>
    <t>Définition d'un calendrier des fenaisons compatible avec la reproduction des passereaux prairiaux en France</t>
  </si>
  <si>
    <t>Hatching chronology; Meadow passerines; Mowing period</t>
  </si>
  <si>
    <t>Eurasia; Europe; France; Western Europe; Aves; Emberiza schoeniclus; Miliaria calandra; Motacilla flava; Passeri; Saxicola rubetra; Zea mays; breeding population; hatching date; reproductive success; songbird</t>
  </si>
  <si>
    <t>CHANUSSOT J.L.</t>
  </si>
  <si>
    <t>De la Saône à Louhans, la Seille une rivière en Bresse</t>
  </si>
  <si>
    <t>Editions de la Catherinette</t>
  </si>
  <si>
    <t>263 p.</t>
  </si>
  <si>
    <t>vallée de la Seille, canalisation, navigation, ethnologie</t>
  </si>
  <si>
    <t xml:space="preserve">DEHOTIN J. </t>
  </si>
  <si>
    <t>Prise en compte de l'hétérogénéité des surfaces continentales dans la modélisation hydrologique distribuée. Exemple d'application avec des données du haut-bassin de la Saône</t>
  </si>
  <si>
    <t>328 p.</t>
  </si>
  <si>
    <t>https://theses.hal.science/tel-00396973v1/file/These_judicael_dehotin.pdf</t>
  </si>
  <si>
    <t>thèse</t>
  </si>
  <si>
    <t xml:space="preserve">MODELISATION ; EQUATION DE BOUSSINESQ ; RELATION NAPPE RIVIERE </t>
  </si>
  <si>
    <t>CEMAGREF LYON HHLY</t>
  </si>
  <si>
    <t>DORIGO U., LEBOULANGER C., BERARD A., et al.</t>
  </si>
  <si>
    <t>Lotic biofilm community structure and pesticide tolerance along a contamination gradient in a vineyard area</t>
  </si>
  <si>
    <t>AQUATIC MICROBIAL ECOLOGY</t>
  </si>
  <si>
    <t xml:space="preserve">10.3354/ame01133 </t>
  </si>
  <si>
    <t>Biofilms · Community structure · Community tolerance · Pesticides · Vineyard area</t>
  </si>
  <si>
    <t>Duru M., Cruz P., Theau J.-P., Jouany C., Ansquer P., Al Haj Khaled R., Therond O.</t>
  </si>
  <si>
    <t>Typologies de prairies riches en espèces en vue d’évaluer leur valeur d’usage : bases agro-écologiques et exemples d’application.</t>
  </si>
  <si>
    <t>2024 - F. Chambaud</t>
  </si>
  <si>
    <t xml:space="preserve">EPAVAL </t>
  </si>
  <si>
    <t>Restauration du champ d’expansion des crues du casier de Bey, Allériot, Damerey et Saint Maurice en Rivière</t>
  </si>
  <si>
    <t>hydraulique, crue, digue, scenario d'aménagement</t>
  </si>
  <si>
    <t>EPAVAL - CNR</t>
  </si>
  <si>
    <t xml:space="preserve">Diagnostic des digues de Verdun-sur-le-Doubs et Verjux </t>
  </si>
  <si>
    <t>digue, crue, diagnostic</t>
  </si>
  <si>
    <t>FONDASOL</t>
  </si>
  <si>
    <t>Diagnostic de stabilité des digues de Saône et des Cosnes d’Epinossous</t>
  </si>
  <si>
    <t>géotechnique, digue, confortement</t>
  </si>
  <si>
    <t>Gascuel-Odoux C., Merot P., Dorioz J.M., Massa F., Grimaldi C., Poulenard J.</t>
  </si>
  <si>
    <t>Rôle des prairies dans les pollutions diffuses. Effet de la localisation et des bordures (haies, dispositifs enherbés, berges).</t>
  </si>
  <si>
    <t>Granier A.</t>
  </si>
  <si>
    <t xml:space="preserve">Rôle des prairies dans le cycle de l’eau. Comparaison avec la forêt. </t>
  </si>
  <si>
    <t>HAMERTON P.G.</t>
  </si>
  <si>
    <t>Un voyage d'été sur la Saône</t>
  </si>
  <si>
    <t>Université pour tous de Bourgogne</t>
  </si>
  <si>
    <t>283 p.</t>
  </si>
  <si>
    <t>navigation, archéologie</t>
  </si>
  <si>
    <t>archives départementales Saône-et-Loire</t>
  </si>
  <si>
    <t>Haupt P.; Klenner I.; Schönfelder M.</t>
  </si>
  <si>
    <t>Haupt, Peter (26036535700); Klenner, Ines (26037180800); Schönfelder, Martin (26035721200)</t>
  </si>
  <si>
    <t>Surveys in the surroundings of the oppidum Bibracte (Burgundy) - Preliminary report; [Prospektionen im umfeld des oppidums Bibracte (Burgund): Ein vorbericht]</t>
  </si>
  <si>
    <t>France; GIS; Late la tène period; Mole; Survey; Vicus</t>
  </si>
  <si>
    <t xml:space="preserve">Modélisation hydraulique de la Saône aval </t>
  </si>
  <si>
    <t>modélisation, crue, centennale, Saône, aléas, casier agricole</t>
  </si>
  <si>
    <t>Lamotte, A; Huguenin, G</t>
  </si>
  <si>
    <t>Lamotte, Agnes; Huguenin, Gilles</t>
  </si>
  <si>
    <t xml:space="preserve">Ressources lithique et circulation des matières premières minérales au Paléothique inférieur et moyen en Haute-Saône: premiers résultats. </t>
  </si>
  <si>
    <t>RAW MATERIAL SUPPLY AREAS AND FOOD SUPPLY AREAS: INTEGRATED APPROACH OF THE BEHAVIOURS</t>
  </si>
  <si>
    <t>LE COZ L., PIERREFEU G., et al.</t>
  </si>
  <si>
    <t>Suspended-load dynamics during floods in the river Saône, France</t>
  </si>
  <si>
    <t>8 p.</t>
  </si>
  <si>
    <t>CRUE ; TRANSPORT SOLIDE ; SEDIMENT ; MATIERES EN SUSPENSION</t>
  </si>
  <si>
    <t>CEMAGREF LYON HHLY ; CNR LYON ; DIREN RHONE ALPES DIJON ; CEMAGREF LYON HHLY ; CEMAGREF LYON HHLY ; CEMAGREF LYON HHLY</t>
  </si>
  <si>
    <t>Lepercq V.</t>
  </si>
  <si>
    <t>Lepercq, Vincent (25824344000)</t>
  </si>
  <si>
    <t>A chalon-sur-saône et bientôt au mans: Esprit teste des boutiques de lingerie dans l'Hexagone</t>
  </si>
  <si>
    <t>Journal du Textile</t>
  </si>
  <si>
    <t>company information; lingerie; marketing; retailing</t>
  </si>
  <si>
    <t>MOUTHON J.</t>
  </si>
  <si>
    <t>Inventaire des mollusques de la rivière Doubs (Franche-Comté, France)</t>
  </si>
  <si>
    <t>MalaCo</t>
  </si>
  <si>
    <t>QSA / DYNAQ</t>
  </si>
  <si>
    <t>CEMAGREF LYON BELY</t>
  </si>
  <si>
    <t>Mouthon J.</t>
  </si>
  <si>
    <t>Mouthon, J. (7004607476)</t>
  </si>
  <si>
    <t>Lithoglyphus naticoides (Pfeiffer) (Gastropoda: Prosobranchia): Distribution in France, population dynamics and life cycle in the Saône river at Lyon (France)</t>
  </si>
  <si>
    <t>10.1051/limn/2007027</t>
  </si>
  <si>
    <t>Competition; Global warming; Life cycle; Lithoglyphus; Population dynamics; Saône river</t>
  </si>
  <si>
    <t>Eurasia; Europe; France; Lyons; Rhone; Rhone-Alpes; Saone River; Western Europe; Gastropoda; Lithoglyphus; Lithoglyphus naticoides; Prosobranchia; global warming; growth rate; interspecific competition; life cycle; population distribution; population dynamics; snail; spawning; water temperature</t>
  </si>
  <si>
    <t>Picoche Y.</t>
  </si>
  <si>
    <t>Picoche, Yves (16064653500)</t>
  </si>
  <si>
    <t>La situation de 1856 est elle reproductible? Le cas du grand Lyon, à la confluence du Rhône et de la Saône</t>
  </si>
  <si>
    <t>10.1051/lhb:2007004</t>
  </si>
  <si>
    <t>Eurasia; Europe; France; Lyons; Rhone; Rhone-Alpes; Saone River; Western Europe; Banks (bodies of water); Environmental impact; Flood damage; Floods; Groundwater flow; Rivers; confluence; environmental effect; flood damage; flooding; natural hazard; river bank; sewer network; urban area</t>
  </si>
  <si>
    <t>ZABR</t>
  </si>
  <si>
    <t>Le fonctionnement biologique et trophique de la Saône: facteurs limitants ou inhibiteurs. Quelles recherches développer pour la mise en oeuvre du bon état écologique ?</t>
  </si>
  <si>
    <t>compte-rendu</t>
  </si>
  <si>
    <t>Biologie, trophie, bon état, DCE</t>
  </si>
  <si>
    <t>AOMSL - Association Ornithologique Et Mammalogique de Saône et Loire</t>
  </si>
  <si>
    <t>Expertise ornithologique de la vallée alluviale de Damerey et Saint-Maurice-en Rivière</t>
  </si>
  <si>
    <t>inventaire, avifaune</t>
  </si>
  <si>
    <t>Auras S.; Wilde V.; Hoernes S.; Scheffler K.; Püttmann W.</t>
  </si>
  <si>
    <t>Auras, Stefan (6508353043); Wilde, Volker (6603339150); Hoernes, Stephan (7004369161); Scheffler, Kay (14623068600); Püttmann, Wilhelm (7004644513)</t>
  </si>
  <si>
    <t>Biomarker composition of higher plant macrofossils from Late Palaeozoic sediments</t>
  </si>
  <si>
    <t>Palaeogeography, Palaeoclimatology, Palaeoecology</t>
  </si>
  <si>
    <t>10.1016/j.palaeo.2006.03.054</t>
  </si>
  <si>
    <t>Biomarker analysis; Carbon isotopic ratio; Conifers; Cordaites; Fernane derivatives; Pteridosperms</t>
  </si>
  <si>
    <t>Blanzy-Montceau Basin; Bourgogne; Central Europe; Eurasia; Europe; France; Franconia; Germany; Saar-Nahe Basin; Saone-et-Loire; Western Europe; Alethopteris; Calamites; Coniferophyta; Cordaites; Dicroidium; Embryophyta; Equisetales; Filicophyta; Lepidodendron; Lescuropteris; Lycopodiophyta; Neuropteris; Pecopteris; Sigillaria; biomarker; Carboniferous; coal; comparative study; fossil; organic matter; Paleozoic; plant; sediment</t>
  </si>
  <si>
    <t>Banks W.E.</t>
  </si>
  <si>
    <t>Banks, William E. (23134376100)</t>
  </si>
  <si>
    <t>Artifacts as landscapes: A use-wear case study of upper paleolithic assemblages at the solutré kill site, France</t>
  </si>
  <si>
    <t>Confronting Scale in Archaeology: Issues of Theory and Practice</t>
  </si>
  <si>
    <t>10.1007/0-387-32773-8_8</t>
  </si>
  <si>
    <t>Barriquand, J; Barriquand, L; Quinif, Y; Argant, A</t>
  </si>
  <si>
    <t>Barriquand, Johan; Barriquand, Lionel; Quinif, Yves; Argant, Alain</t>
  </si>
  <si>
    <t>Grotte d'Azé (Saône-et-Loire, France) - Bilan et interprétation des datations U/Th</t>
  </si>
  <si>
    <t>GEOLOGICA BELGICA</t>
  </si>
  <si>
    <t>https://popups.uliege.be/1374-8505/index.php?id=1320</t>
  </si>
  <si>
    <t>BECU J.</t>
  </si>
  <si>
    <t xml:space="preserve">De la montagne du Jura à la plaine de Saône </t>
  </si>
  <si>
    <t>469 p.</t>
  </si>
  <si>
    <t xml:space="preserve">Histoire, recueil, chemin de fer </t>
  </si>
  <si>
    <t>Archives départementales de la cote d'or, Dijon</t>
  </si>
  <si>
    <t>BETURE CEREC</t>
  </si>
  <si>
    <t xml:space="preserve">Aménagement de la boucle de Citeaux / Étude complémentaire </t>
  </si>
  <si>
    <t>modélisation, hydrologie, casier agricole, analyse coûts bénéfices, scenario d'aménagement, navigation, VNF</t>
  </si>
  <si>
    <t>Boisteau B.; Marion L.</t>
  </si>
  <si>
    <t>Boisteau, Benjamin (9844330200); Marion, Loïc (7004325710)</t>
  </si>
  <si>
    <t>Influence du paysage sur les stratégies de localisation des colonies de reproduction chez le héron cendré</t>
  </si>
  <si>
    <t>Comptes Rendus - Biologies</t>
  </si>
  <si>
    <t>10.1016/j.crvi.2006.01.001</t>
  </si>
  <si>
    <t>Ardea cinerea; Colonies; France; GIS; Hydrographic network; Landscape ecology; Landscape structure</t>
  </si>
  <si>
    <t>Animals; Animals, Wild; Birds; France; Fresh Water; Geography; Population Dynamics; Eurasia; Europe; France; Western Europe; Ardea cinerea; Aves; hydrography; landscape ecology; landscape structure; spatial distribution; wader; article; bird; breeding; ecology; France; geographic information system; landscape; nonhuman; organism colony; species distribution; species refuge</t>
  </si>
  <si>
    <t>CA71 - Chambre d'agriculture</t>
  </si>
  <si>
    <t>Étude d’activité économique agricole, foncier et environnement écologique du casier d’inondation</t>
  </si>
  <si>
    <t>hydraulique, crue, casier agricole, ouvrages, diagnostic</t>
  </si>
  <si>
    <t>Carroy C.</t>
  </si>
  <si>
    <t>Carroy, Chrystelle (25959487300)</t>
  </si>
  <si>
    <t>Tiru construit un four oscillant pour le Sytevom de Haute-Saône</t>
  </si>
  <si>
    <t>Eurasia; Europe; France; Franche-Comte; Haute-Saone; Western Europe; Industrial furnaces; Waste treatment; oscillation</t>
  </si>
  <si>
    <t>Engeland K.; Braud I.; Gottschalk L.; Leblois E.</t>
  </si>
  <si>
    <t>Engeland, Kolbjørn (7003682450); Braud, Isabelle (55910060100); Gottschalk, Lars (7102374426); Leblois, Etienne (6603384893)</t>
  </si>
  <si>
    <t>Multi-objective regional modelling</t>
  </si>
  <si>
    <t>10.1016/j.jhydrol.2005.11.022</t>
  </si>
  <si>
    <t>Distributed hydrological models; Multiple objectives; Parameter uncertainty; Rainfall runoff modelling; Regionalisation; Ungauged catchments</t>
  </si>
  <si>
    <t>Eurasia; Europe; France; Saone River; Western Europe; Catchments; Hydrology; Mathematical models; Modal analysis; Rain; Statistical methods; Stream flow; Catchments; Hydrology; Mathematical models; Modal analysis; Statistical methods; Stream flow; calibration; catchment; hydrology; rainfall-runoff modeling; simulation; streamflow; water budget; Distributed hydrological models; Multiple objectives; Parameter uncertainty; Rainfall runoff modeling; Regionalisation; Ungauged catchments; Rain</t>
  </si>
  <si>
    <t>Rapport d'activité 2006</t>
  </si>
  <si>
    <t>Norbert Landon</t>
  </si>
  <si>
    <t>Etudes stratégiques réalisées sur la Saône. Rapport d'activités 2006</t>
  </si>
  <si>
    <t>Etude hydraulique de la Saône entre Chalon et Couzon</t>
  </si>
  <si>
    <t xml:space="preserve"> 69 p.</t>
  </si>
  <si>
    <t>EPTB Saône &amp; Doubs - HUBERT Emeric</t>
  </si>
  <si>
    <t>Imperméabilisation du bassin versant de la Saône lié à l’urbanisation</t>
  </si>
  <si>
    <t>EPTB Saône et Doubs - rapport de stage</t>
  </si>
  <si>
    <t>modélisation, hydrologie, Corine Land Cover, impermébailisation</t>
  </si>
  <si>
    <t>Fernandez P.; Guadelli J.-L.; Fosse P.</t>
  </si>
  <si>
    <t>Fernandez, Philippe (56651706700); Guadelli, Jean-Luc (6506298154); Fosse, Philippe (6701650026)</t>
  </si>
  <si>
    <t>Applying dynamics and comparing life tables for Pleistocene Equidae in anthropic (Bau de l'Aubesier, Combe-Grenal) and carnivore (Fouvent) contexts with modern feral horse populations (Akagera, Pryor Mountain)</t>
  </si>
  <si>
    <t>Journal of Archaeological Science</t>
  </si>
  <si>
    <t>10.1016/j.jas.2005.07.005</t>
  </si>
  <si>
    <t>Archaeological and actual contexts; Horse mortality; Life tables; Middle Palaeolithic</t>
  </si>
  <si>
    <t>Eurasia; Europe; France; Western Europe; Equidae; Equus caballus; life table; mortality; Pleistocene</t>
  </si>
  <si>
    <t>Fernandez-Manjarres J.F.; Gerard P.R.; Dufour J.; Raquin C.; Frascaria-Lacoste N.</t>
  </si>
  <si>
    <t>Fernandez-Manjarres, J.F. (14013159700); Gerard, P.R. (36729042300); Dufour, J. (7102154840); Raquin, C. (6602221956); Frascaria-Lacoste, N. (6601921089)</t>
  </si>
  <si>
    <t>Differential patterns of morphological and molecular hybridization between Fraxinus excelsior L. and Fraxinus angustifolia Vahl (Oleaceae) in eastern and western France</t>
  </si>
  <si>
    <t>Molecular Ecology</t>
  </si>
  <si>
    <t>10.1111/j.1365-294X.2006.02975.x</t>
  </si>
  <si>
    <t>France; Fraxinus; Hybridization; Microsatellites; Morphology; Oleaceae</t>
  </si>
  <si>
    <t>Fraxinus; Fraxinus angustifolia; Fraxinus excelsior; Oleaceae</t>
  </si>
  <si>
    <t>Frost R.L.; Čejka J.; Weier M.; Martens W.N.</t>
  </si>
  <si>
    <t>Frost, Ray L. (55857720800); Čejka, Jiří (26425652500); Weier, Matt (6604050818); Martens, Wayde N. (7006371214)</t>
  </si>
  <si>
    <t>A Raman spectroscopic study of the uranyl phosphate mineral parsonsite</t>
  </si>
  <si>
    <t>Journal of Raman Spectroscopy</t>
  </si>
  <si>
    <t>10.1002/jrs.1517</t>
  </si>
  <si>
    <t>Molecular water; Parsonite; Phosphate; Threadgoldite; U-O bond length; Uranyl</t>
  </si>
  <si>
    <t>Hydrogen bonds; Infrared spectroscopy; Lattice vibrations; Phosphate minerals; Raman spectroscopy; Single crystals; Spectroscopic analysis; Stretching; Uranium dioxide; Anti-symmetric; Molecular water; Parsonite; Raman spectroscopic study; Stretching modes; Symmetric stretching; Threadgoldite; U-O bond length; UO 2; Uranyl; Bond length</t>
  </si>
  <si>
    <t>Miège C.; Favier M.; Brosse C.; Canler J.-P.; Coquery M.</t>
  </si>
  <si>
    <t>Miège, Cécile (6701421900); Favier, Maxime (57522242000); Brosse, Corinne (55300337600); Canler, Jean-Pierre (6603426892); Coquery, Marina (55911567900)</t>
  </si>
  <si>
    <t>Occurrence of betablockers in effluents of wastewater treatment plants from the Lyon area (France) and risk assessment for the downstream rivers</t>
  </si>
  <si>
    <t>Talanta</t>
  </si>
  <si>
    <t>10.1016/j.talanta.2006.07.002</t>
  </si>
  <si>
    <t>1st Workshop of the European-Union</t>
  </si>
  <si>
    <t>OCT 20-21, 2005</t>
  </si>
  <si>
    <t>Dubrovnik, CROATIA</t>
  </si>
  <si>
    <t>European Union</t>
  </si>
  <si>
    <t>Betablockers; GC-MS analysis; Local risk assessment; Wastewaters</t>
  </si>
  <si>
    <t>Alcohols; Environmental impact; Gas chromatography; Organic solvents; Risk assessment; Betablockers; GC-MS analysis; Local risk assessment; Wastewaters; Wastewater treatment</t>
  </si>
  <si>
    <t>Mordant C.; Saligny L.; Poulet-Crovisier N.</t>
  </si>
  <si>
    <t>Mordant, Claude (15136707800); Saligny, Laure (15136855100); Poulet-Crovisier, Nathalie (23135575800)</t>
  </si>
  <si>
    <t>La circulation des objets métalliques à l'âge du Bronze entre Rhône et Saône: Utilisation d'une transformation cartographique linéaire</t>
  </si>
  <si>
    <t>Mappemonde</t>
  </si>
  <si>
    <t>https://mappemonde-archive.mgm.fr/num11/articles/art06304.html</t>
  </si>
  <si>
    <t>Eurasia; Europe; France; Rhone River; Saone River; Western Europe; archaeological evidence; Bronze Age; cartography; circulation</t>
  </si>
  <si>
    <t>Morin C.</t>
  </si>
  <si>
    <t>Morin, Christophe (36787628200)</t>
  </si>
  <si>
    <t>Premier cas avéré de nidification du Héron pourpré Ardea purpurea en Haute-Saône (France)</t>
  </si>
  <si>
    <t>Breeding; Eastern France; Haute-Saône; Purple Heron; Recent times</t>
  </si>
  <si>
    <t>Eurasia; Europe; France; Franche-Comte; Haute-Saone; Western Europe; Ardea purpurea; recolonization; reproductive biology; wader</t>
  </si>
  <si>
    <t>Effects of the 2003 heatwave and climatic warming on mollusc communities of the Saône: A large lowland river and of its two main tributaries (France)</t>
  </si>
  <si>
    <t>Global Change Biology</t>
  </si>
  <si>
    <t>10.1111/j.1365-2486.2006.01095.x</t>
  </si>
  <si>
    <t>Climatic warming; Freshwater; Heatwave; Molluscs; Saône river</t>
  </si>
  <si>
    <t>Eurasia; Europe; France; Saone River; Western Europe; Bivalvia; Gastropoda; Mollusca; Pisidium; climate change; community structure; correspondence analysis; freshwater ecosystem; mollusc; warming; water temperature</t>
  </si>
  <si>
    <t>Olivier N.; Lathuilière B.; Thiry-Bastien P.</t>
  </si>
  <si>
    <t>Olivier, Nicolas (23036320300); Lathuilière, Bernard (6602834118); Thiry-Bastien, Philippe (14020329300)</t>
  </si>
  <si>
    <t>Growth models of Bajocian coral-microbialite reefs of Chargey-lès-Port (eastern France): Palaeoenvironmental interpretations</t>
  </si>
  <si>
    <t>Facies</t>
  </si>
  <si>
    <t>10.1007/s10347-005-0022-4</t>
  </si>
  <si>
    <t>Accumulation rate; Bajocian; Coral; Growth fabric; Microbialite; Northeastern France; Reef; Trophic condition</t>
  </si>
  <si>
    <t>Eurasia; Europe; France; Western Europe; Anthozoa; Thamnasteria; Bajocian; biogenic deposit; Jurassic; paleoenvironment</t>
  </si>
  <si>
    <t>Rollet A.-J.; Piégay H.; Citterio A.</t>
  </si>
  <si>
    <t>Rollet, Anne-Julia (24077020900); Piégay, Hervé (7004647963); Citterio, Anne (7006636972)</t>
  </si>
  <si>
    <t>Impact des extractions de graviers dans le lit mineur sur la géométrie des zones aquatiques périfluviales du Doubs (France)</t>
  </si>
  <si>
    <t>Geographie Physique et Quaternaire</t>
  </si>
  <si>
    <t>10.7202/017999ar</t>
  </si>
  <si>
    <t>Doubs River; Eurasia; Europe; France; Saone River; Western Europe; anthropogenic effect; biodiversity; estimation method; floodplain; geomorphology; gravel; mining; river bed; river channel; tributary</t>
  </si>
  <si>
    <t>Rousseau D.D.; Hatté Ch.; Guiot J.; Duzer D.; Schevin P.; Kukla G.</t>
  </si>
  <si>
    <t>Rousseau, D.D. (7201862430); Hatté, Ch. (6701561416); Guiot, J. (7005428977); Duzer, D. (6602317797); Schevin, P. (7801596455); Kukla, G. (7004189939)</t>
  </si>
  <si>
    <t>Reconstruction of the Grande Pile Eemian using inverse modeling of biomes and δ13C</t>
  </si>
  <si>
    <t>Quaternary Science Reviews</t>
  </si>
  <si>
    <t>21-22</t>
  </si>
  <si>
    <t>10.1016/j.quascirev.2006.06.011</t>
  </si>
  <si>
    <t>Atlantic Ocean; Atlantic Ocean (North); Eurasia; Europe; France; Franche-Comte; Grande Pile; Haute-Saone; Vosges [(MNR) France]; Western Europe; Biodiversity; Climatology; Data reduction; Mathematical models; Vegetation; annual variation; biodegradation; biome; carbon isotope; Eemian; inverse analysis; Northern Hemisphere; paleoclimate; palynology; precipitation (climatology); reconstruction; sea surface temperature; temperature gradient; Biome allocation; Inverse modeling; Sea-surface temperature; Restoration</t>
  </si>
  <si>
    <t>Agence de l'Eau Rhone Mediterranée Corse</t>
  </si>
  <si>
    <t>Zoom territorial : la Saône - Etat des lieux du bassin du Rhône</t>
  </si>
  <si>
    <t>AERMC</t>
  </si>
  <si>
    <t>ASTRADE L.</t>
  </si>
  <si>
    <t>La Saône en crue, dynamique d'un hydrosystème anthropisé</t>
  </si>
  <si>
    <t>Presses Universitaires de Lyon</t>
  </si>
  <si>
    <t>268 p.</t>
  </si>
  <si>
    <t>crues</t>
  </si>
  <si>
    <t>Bibliothèque CES Mâcon</t>
  </si>
  <si>
    <t>AZENS J.</t>
  </si>
  <si>
    <t>Les cours d'eau de l'évolution morphologique des principales rivières - Etude préalable à la définition d'une politique foncière et d'une restauration durable des cours d'eau et des zones inondables</t>
  </si>
  <si>
    <t>DIREN Service des rivieres et de l'eau - conseil general territoire de Belfort</t>
  </si>
  <si>
    <t>70 p.</t>
  </si>
  <si>
    <t>morphologie, restauration</t>
  </si>
  <si>
    <t xml:space="preserve">BONNAMOUR L., MICHERON J. </t>
  </si>
  <si>
    <t>Voyage sur la Saône de Chalon à Lyon avec le "Parisien" au début du Xxe siècle.</t>
  </si>
  <si>
    <t>104 p.</t>
  </si>
  <si>
    <t>navigation, histoire</t>
  </si>
  <si>
    <t>Voyage sur la Saône de Chalon à Lyon avec le "Parisien" au début du 20ème siècle</t>
  </si>
  <si>
    <t>collection Nathalie et François Murtin</t>
  </si>
  <si>
    <t>Historique, desciption, pittoresque, descente</t>
  </si>
  <si>
    <t>Brossard T., Chambaud F., Joly D., Lemaire E</t>
  </si>
  <si>
    <t>Interdisciplinarité et recherche opérationnelle sur le paysage : l’exemple du potentiel ornitho-écologique du pays d’Apance-Amance en Haute-Marne.</t>
  </si>
  <si>
    <t xml:space="preserve"> Nouveaux Actes Sémiotiques [ en ligne ].</t>
  </si>
  <si>
    <t>Disponible sur : &lt;https://www.unilim.fr/actes-semiotiques/1226&gt; (consulté le 30/10/2024)</t>
  </si>
  <si>
    <t xml:space="preserve">Paysages &amp; valeurs : de la représentation à la simulation </t>
  </si>
  <si>
    <t>24 -26 nov. 2005</t>
  </si>
  <si>
    <t>Centre de Recherche Sémiotique (CeReS) et le laboratoire CNRS Géodynamique des Milieux naturels et Anthropisés (GEOLAB)</t>
  </si>
  <si>
    <t>Dury, B; Novak, S; Kockmann, F; Ruget, F; Granger, S</t>
  </si>
  <si>
    <t>Biodiversity and grass production in grasslands liable to flooding: an attempt to simulate production</t>
  </si>
  <si>
    <t>Integrating Efficient Grassland Farming and Biodiversity</t>
  </si>
  <si>
    <t>https://www.europeangrassland.org/fileadmin/documents/Infos/Printed_Matter/Proceedings/EGF2005_GSE_vol10.pdf</t>
  </si>
  <si>
    <t>13th International Occasional Symposium of the European-Grassland-Federation</t>
  </si>
  <si>
    <t>AUG 29-31, 2005</t>
  </si>
  <si>
    <t>Tartu, ESTONIA</t>
  </si>
  <si>
    <t>European Grassland Federat</t>
  </si>
  <si>
    <t xml:space="preserve">Etude d'aléa inondation sur la moyenne vallée du Doubs </t>
  </si>
  <si>
    <t>p. 38</t>
  </si>
  <si>
    <t>La Saône de la source à la confluence. Guide encyclopédique.</t>
  </si>
  <si>
    <t>225 p.</t>
  </si>
  <si>
    <t>histoire, géographie, activités, gestion</t>
  </si>
  <si>
    <t>Lanier L.</t>
  </si>
  <si>
    <t>Lanier, Louis (55312694600)</t>
  </si>
  <si>
    <t>Le gros chêne m'a dit</t>
  </si>
  <si>
    <t>Revue Forestiere Francaise</t>
  </si>
  <si>
    <t>Timber; Forestry</t>
  </si>
  <si>
    <t>Le Hégarat-Mascle, S; Ottlé, C; Guérin, C</t>
  </si>
  <si>
    <t>Land cover change detection at coarse spatial scales based on iterative estimation and previous state information</t>
  </si>
  <si>
    <t>REMOTE SENSING OF ENVIRONMENT</t>
  </si>
  <si>
    <t>10.1016/j.rse.2005.01.011</t>
  </si>
  <si>
    <t>Mouthon, Jacques (7004607476)</t>
  </si>
  <si>
    <t>Life cycle and population dynamics of Pisidium subtruncatum MALM (Bivalvia: Sphaeriidae) in the Saône, a large lowland river, at Lyon (France): environmental influences</t>
  </si>
  <si>
    <t>Archiv fur Hydrobiologie</t>
  </si>
  <si>
    <t>10.1127/0003-9136/2005/0163-0539</t>
  </si>
  <si>
    <t>Clams; Cohort analysis; Life cycle; Pisidium subtruncatum; Population dynamics</t>
  </si>
  <si>
    <t>Eastern Hemisphere; Eurasia; Europe; France; Saone River; Western Europe; World; Bivalvia; Pisidium; Pisidium subtruncatum; Sphaeriidae (bivalves); life cycle; population dynamics</t>
  </si>
  <si>
    <t>Namiotko, T; Marmonier, P; Danielopol, DL</t>
  </si>
  <si>
    <t>Cryptocandona kieferi (Crustacea, Ostracoda):: Redescription, morphological variability, geographical distribution</t>
  </si>
  <si>
    <t>VIE ET MILIEU-LIFE AND ENVIRONMENT</t>
  </si>
  <si>
    <t>https://hal.sorbonne-universite.fr/hal-03219029/</t>
  </si>
  <si>
    <t>Périn P.</t>
  </si>
  <si>
    <t>Périn, Patrick (36865609400)</t>
  </si>
  <si>
    <t>The so-called coptic bronze vessel in the western romano-germanic realms: A reassessment; [La vaisselle de bronze dite " copte " dans les royaumes romano-germaniques d'occident. État de la question]</t>
  </si>
  <si>
    <t>Antiquite Tardive</t>
  </si>
  <si>
    <t>10.1484/j.at.2.301772</t>
  </si>
  <si>
    <t>Veysset P.; Bebin D.; Lherm M.</t>
  </si>
  <si>
    <t>Veysset, P. (6508032596); Bebin, D. (6508050910); Lherm, M. (56073343300)</t>
  </si>
  <si>
    <t>Adaptation to Agenda 2000 (CAP reform) and optimisation of the farming system of French suckler cattle farms in the Charolais area: A model-based study</t>
  </si>
  <si>
    <t>10.1016/j.agsy.2004.03.006</t>
  </si>
  <si>
    <t>Common agricultural policy; Farming system; Linear programming; Suckler cattle</t>
  </si>
  <si>
    <t>Bourgogne; Charolais; Eastern Hemisphere; Eurasia; Europe; France; Saone-et-Loire; Western Europe; World; Bos taurus; agricultural management; Common Agricultural Policy; farming system; linear programing; livestock farming; modeling</t>
  </si>
  <si>
    <t>Humans and carnivores in the Early Paleolithic of Azé I-1 (Saône-et-Loire, France): Comparative taphonomy of fauna assemblages in the different areas of Azé I; [Rapports hommes-carnivores au Paléolithique inférieur d'Azé I-1 (Saône-et-Loire, France): Comparaison taphonomique des assemblages de faune des différents secteurs d'Azé I]</t>
  </si>
  <si>
    <t>Azé I; Carnivores; Humans; Lower Paleolithic; Middle Pleistocene; Taphonomy; Ursus deningeri</t>
  </si>
  <si>
    <t>Eastern Hemisphere; Eurasia; Europe; France; Western Europe; World; Panthera; Ursus; Ursus spelaeus; carnivore; fossil assemblage; hominid; Paleolithic; taphonomy</t>
  </si>
  <si>
    <t xml:space="preserve">Blanchet, G.; Suchel, J.-B. </t>
  </si>
  <si>
    <t xml:space="preserve">L'impact pluviométrique des divers types de régimes perturbés le long du couloir Saône-Rhône (France). </t>
  </si>
  <si>
    <t>Annales de l’Association Internationale de Climatologie</t>
  </si>
  <si>
    <t xml:space="preserve">10.4267/climatologie.1004. </t>
  </si>
  <si>
    <t>Régimes  perturbés,  précipitations  journalières,  risques  pluviométriques, 
Couloir Saône-Rhône</t>
  </si>
  <si>
    <t>Bollache L.; Devin S.; Wattier R.; Chovet M.; Beisel J.-N.; Moreteau J.-C.; Rigaud T.</t>
  </si>
  <si>
    <t>Bollache, L. (6603108567); Devin, S. (55908459600); Wattier, R. (6602275699); Chovet, M. (58417453400); Beisel, J.-N. (6701818715); Moreteau, J.-C. (6701490315); Rigaud, T. (7004449106)</t>
  </si>
  <si>
    <t>Rapid range extension of the Ponto-Caspian amphipod Dikerogammarus villosus in France: Potential consequences</t>
  </si>
  <si>
    <t>10.1127/0003-9136/2004/0160-0057</t>
  </si>
  <si>
    <t>Dikerogammarus villosus; French hydrosystem; Gammarids; Invasions</t>
  </si>
  <si>
    <t>Eurasia; Europe; France; Western Europe; Amphipoda; Crustacea; Dikerogammarus; Dikerogammarus villosus; Invertebrata; biological invasion; colonization; community structure; homogeneity; introduced species; range expansion</t>
  </si>
  <si>
    <t>Bonnot T.</t>
  </si>
  <si>
    <t>Bonnot, Thierry (7801648031)</t>
  </si>
  <si>
    <t>Itinéraire Biographique d'Une Bouteille de Cidre</t>
  </si>
  <si>
    <t>Homme</t>
  </si>
  <si>
    <t>10.4000/lhomme.24809</t>
  </si>
  <si>
    <t>Archaeology; Heritage; Museum; Object's story; Pottery; Technologies</t>
  </si>
  <si>
    <t>CHARNOZ J.C.</t>
  </si>
  <si>
    <t>De la forêt à l'arsenal, le flottage en Franche-Comté</t>
  </si>
  <si>
    <t>publication personnellle</t>
  </si>
  <si>
    <t>372 p.</t>
  </si>
  <si>
    <t>activités économiques, franche-comté</t>
  </si>
  <si>
    <t>Archives départementales du Jura</t>
  </si>
  <si>
    <t>Constantin C.; Vachard D.</t>
  </si>
  <si>
    <t>Constantin, Claude (36695875000); Vachard, Daniel (7006697164)</t>
  </si>
  <si>
    <t>Anneaux d'origine méridionale dans le Rubané récent du Bassin Parisien</t>
  </si>
  <si>
    <t>10.3406/bspf.2004.12949</t>
  </si>
  <si>
    <t>Delefosse M.</t>
  </si>
  <si>
    <t>Delefosse, Martine (7004285091)</t>
  </si>
  <si>
    <t>International Paper Chalon-sur-Saone: Trois sites en un seul</t>
  </si>
  <si>
    <t>Revue du Papier Carton</t>
  </si>
  <si>
    <t>Corrugated Boards; Corrugating Machines; Folding; Gluing; Operations Research; Paper Industry; Strapping; Corrugated containers; Corrugated paperboard; Gluing; Industrial management; Operations research; Gluing operations; International Paper (CO); Strapping equipment; Tying; Paper and pulp industry</t>
  </si>
  <si>
    <t>Devin S.; Bollache L.; Beisel J.-N.; Moreteau J.-C.; Perrot-Minnot M.-J.</t>
  </si>
  <si>
    <t>Devin, S. (55908459600); Bollache, L. (6603108567); Beisel, J.-N. (6701818715); Moreteau, J.-C. (6701490315); Perrot-Minnot, M.-J. (6701684591)</t>
  </si>
  <si>
    <t>Pigmentation polymorphism in the invasive amphipod Dikerogammarus villosus: Some insights into its maintenance</t>
  </si>
  <si>
    <t>Journal of Zoology</t>
  </si>
  <si>
    <t>10.1017/S0952836904005862</t>
  </si>
  <si>
    <t>Amphipod; Dikerogammarus villosus; Pairing behaviour; Pigmentation polymorphism</t>
  </si>
  <si>
    <t>Eastern Hemisphere; Eurasia; Europe; France; Moselle River; Saone River; Western Europe; World; Amphipoda; Dikerogammarus; Dikerogammarus villosus; Vertebrata; amphipod; fecundity; invasive species; mate choice; pigment; polymorphism; reproductive status</t>
  </si>
  <si>
    <t>GANDREY L.</t>
  </si>
  <si>
    <t>Les débuts de la navigation à vapeur, 1783-1860</t>
  </si>
  <si>
    <t>Académie François Bourdon, Le Creusot</t>
  </si>
  <si>
    <t>33 p.</t>
  </si>
  <si>
    <t>navigation, transport, histoire</t>
  </si>
  <si>
    <t>Les débuts de la navigation à vapeur sur la Saône (1783-1860)</t>
  </si>
  <si>
    <t>Académie de François Bourdon, Le Creusot</t>
  </si>
  <si>
    <t>36 p.</t>
  </si>
  <si>
    <t>navigation, vapeur, essor, commerce, moderne</t>
  </si>
  <si>
    <t>Archives départementales du Rhône</t>
  </si>
  <si>
    <t>Grenouillet G.; Pont D.; Hérissé C.</t>
  </si>
  <si>
    <t>Grenouillet, G. (6603125715); Pont, D. (55650237300); Hérissé, C. (7801363299)</t>
  </si>
  <si>
    <t>Within-basin fish assemblage structure: The relative influence of habitat versus stream spatial position on local species richness</t>
  </si>
  <si>
    <t>Canadian Journal of Fisheries and Aquatic Sciences</t>
  </si>
  <si>
    <t>10.1139/f03-145</t>
  </si>
  <si>
    <t>Eurasia; Europe; France; Saone River; Western Europe; Ichthyofauna; community structure; habitat structure; ichthyofauna; longitudinal gradient; spatial analysis; species richness; stream</t>
  </si>
  <si>
    <t>Lavorel S., Quétier F., Gaucherand S., Choler P.</t>
  </si>
  <si>
    <t xml:space="preserve">Apports des traits fonctionnels végétaux pour l'évaluation écologique des trajectoires de gestion en milieux prairiaux. </t>
  </si>
  <si>
    <t>Nivellements de la Grande Saône de 1835 à 1867, section Chalon-sur-Saône-Tournus, altimétries 1836-1865-1891 : hydrodynamique et morphologie du thalweg en 1836</t>
  </si>
  <si>
    <t>186 p.</t>
  </si>
  <si>
    <t>morphologie, hydrodynamique</t>
  </si>
  <si>
    <t>Mouthon, J. (56035010800)</t>
  </si>
  <si>
    <t>Life cycle of Musculium lacustre (Bivalvia: Sphaeriidae) in the Saône river at Lyon (France): A curious life strategy</t>
  </si>
  <si>
    <t>10.1051/limn/2004026</t>
  </si>
  <si>
    <t>Growth; Life history; Mollusca; Musculium lacustre; Saône River</t>
  </si>
  <si>
    <t>Eastern Hemisphere; Eurasia; Europe; France; Lyons; Rhone; Rhone-Alpes; Saone River; Western Europe; World; Bivalvia; Bivalvia; Mollusca; Musculium; Musculium lacustre; Musculium lacustre; Pisidium; Pisidium; Sphaeriidae; bivalve; growth; life cycle; longevity; reproduction</t>
  </si>
  <si>
    <t>PEETERS A., MALJEAN J.F, BIALA V.</t>
  </si>
  <si>
    <t xml:space="preserve">Les indicateurs de biodiversité pour les prairies: un outil d'évaluation de la durabilité des systèmes d'élevage. </t>
  </si>
  <si>
    <t>Sciences de l'environnement</t>
  </si>
  <si>
    <t>Contrat de rivière Seille - Etude de la qualité des eaux superficielles sur le bassin versant de la Seille : phases 3 (rapport de synthèse) + Annexes</t>
  </si>
  <si>
    <t>Bureau d'études "Sciences de l'environnement"</t>
  </si>
  <si>
    <t>28 p.</t>
  </si>
  <si>
    <t>bassin versant, qualité des eaux, hydrobiologie, physico-chimie</t>
  </si>
  <si>
    <t>Thibaudon M.; Lachasse C.</t>
  </si>
  <si>
    <t>Thibaudon, M. (7003888350); Lachasse, C. (7801365085)</t>
  </si>
  <si>
    <t>Ambrosia pollen under high supervision; [Les pollens d'ambroisies sous haute surveillance]</t>
  </si>
  <si>
    <t>European Annals of Allergy and Clinical Immunology</t>
  </si>
  <si>
    <t>Aerobiology; Allergy; Pollen; Ragweed</t>
  </si>
  <si>
    <t>Air; Allergens; Ambrosia; Environmental Monitoring; France; Geography; Humans; Pollen; Rhinitis, Allergic, Seasonal; article; France; geographic distribution; human; pollen allergy; ragweed pollen; risk; seasonal variation; Southern Europe</t>
  </si>
  <si>
    <t>Tsukanova G.; Laaidi M.</t>
  </si>
  <si>
    <t>Tsukanova, G. (6602798945); Laaidi, M. (56628946300)</t>
  </si>
  <si>
    <t>Flora, distribution of vegetation and pollen content of the air: Significance for allergics; [Flore, répartition de la végétation et contenu pollinique de l'air: Intérêt pour les allergiques]</t>
  </si>
  <si>
    <t>Aerobiology; Allergenic risk; Flora; Pollen</t>
  </si>
  <si>
    <t>Air; Allergens; Environmental Monitoring; France; Geography; Humans; Plants; Pollen; Rhinitis, Allergic, Seasonal; Species Specificity; allergen; air pollutant; allergy; article; controlled study; flora; microscopy; nonhuman; pollen; taxonomy; vegetation; air; classification; comparative study; environmental monitoring; France; geography; hay fever; human; plant; pollen; species difference; statistics</t>
  </si>
  <si>
    <t>Aucour A.-M.; Sheppard S.M.F.; Savoye R.</t>
  </si>
  <si>
    <t>Aucour, Anne-Marie (6602433832); Sheppard, Simon M. F. (35501687600); Savoye, Régine (6505621927)</t>
  </si>
  <si>
    <t>δ13C of fluvial mollusk shells (Rhône River): A proxy for dissolved inorganic carbon?</t>
  </si>
  <si>
    <t>Limnology and Oceanography</t>
  </si>
  <si>
    <t>10.4319/lo.2003.48.6.2186</t>
  </si>
  <si>
    <t>Eurasia; Europe; France; Rhone River; Saone River; Western Europe; Auricularia; Bithynia tentaculata; Bithynia tentaculata; Bithyniidae; Bithyniidae; Bivalvia; Bivalvia; Corbicula; Corbicula fluminea; Corbicula fluminea; Corbiculidae; Corbiculidae; Dreissena; Dreissena polymorpha; Dreissena polymorpha; Dreissenidae; Dreissenidae; Gastropoda; Gastropoda; Limnea auricularia; Lymnaea; Lymnaea auricularia; Lymnaea auricularia; Lymnaeidae; Lymnaeidae; Mollusca; Neritidae; Neritidae; Tentaculata; Theodoxus fluviatilis; Theodoxus fluviatilis; Viviparidae; Viviparidae; Viviparus; Viviparus viviparus; Viviparus viviparus; aragonite; carbon isotope; dissolved inorganic carbon; mollusc; paleolimnology; shell</t>
  </si>
  <si>
    <t>Bardouillet M.C.; Gey C.; Hamonic T.; Jorry F.</t>
  </si>
  <si>
    <t>Bardouillet, M.C. (6508025723); Gey, C. (23059835600); Hamonic, T. (6505880863); Jorry, F. (7801415727)</t>
  </si>
  <si>
    <t>Devenir médico-professionnel des opérés du canal carpien</t>
  </si>
  <si>
    <t>Archives des Maladies Professionnelles et de Medecine du Travail</t>
  </si>
  <si>
    <t>article; carpal tunnel syndrome; disease association; employee; follow up; France; human; occupational hazard; occupational health service; occupational physician; patient satisfaction; questionnaire; symptom; work resumption</t>
  </si>
  <si>
    <t>Blanchet G.; Suchel J.-B.</t>
  </si>
  <si>
    <t>Blanchet, Guy (36871074000); Suchel, Jean-Bernard (6506735555)</t>
  </si>
  <si>
    <t>Distribution of precipitation in accordance with types of disturbed systems along the Saone-Rhone corridor (France); [La repartition des precipitations selon les types de regimes perturbes le long du couloir Saone-Rhone (France)]</t>
  </si>
  <si>
    <t>Dokumentacja Geograficzna</t>
  </si>
  <si>
    <t>Eurasia; Europe; Rhone Valley; precipitation assessment; spatial distribution</t>
  </si>
  <si>
    <t>BRL Ingénierie</t>
  </si>
  <si>
    <t>Contrat de rivière Seille - Etude du dispositif d'information sur les crues</t>
  </si>
  <si>
    <t>Bureau d'études "BRL ingénierie"</t>
  </si>
  <si>
    <t>crues, inondations, information</t>
  </si>
  <si>
    <t>Unmown refuge areas and their influence on the survival of grassland birds in the Saône valley (France)</t>
  </si>
  <si>
    <t>Biodiversity and Conservation</t>
  </si>
  <si>
    <t>10.1023/A:1023099901308</t>
  </si>
  <si>
    <t>Corncrake; Meadow birds; Quail; Unmown grassy strips</t>
  </si>
  <si>
    <t>France; Aves; Coturnix; Coturnix coturnix; Crex; Crex crex; Phasianidae; avifauna; density; grassland; habitat structure; mowing; refuge; survival</t>
  </si>
  <si>
    <t>BRUN A.</t>
  </si>
  <si>
    <t>Les politiques territoriales de l'eau en France. Le cas des contrats de rivières dans le bassin versant de la Saône.</t>
  </si>
  <si>
    <t>Institut national agronomique de Paris</t>
  </si>
  <si>
    <t>376 p.</t>
  </si>
  <si>
    <t>https://www.researchgate.net/publication/29974989_Les_politiques_territoriales_de_l%27eau_en_France_le_cas_des_contrats_de_riviere_dans_le_bassin_versant_de_la_Saone</t>
  </si>
  <si>
    <t>contrat de rivière</t>
  </si>
  <si>
    <t>Chambaud F., Oberti D., Godreau V.</t>
  </si>
  <si>
    <t xml:space="preserve">Utilisation de quelques renoncules prairiales comme indicateur biologique du niveau d’hydromorphie des sols. </t>
  </si>
  <si>
    <t>CŒUR D., LANG M., et al.</t>
  </si>
  <si>
    <t>Borne d'Information sur les Crues Historiques (BICH) sur la Saône à Lyon. Rapport final</t>
  </si>
  <si>
    <t>14 p.</t>
  </si>
  <si>
    <t>HISTOIRE ; CRUE ; RISQUE NATUREL ; PREVENTION DES RISQUES ; INONDATION ; ENQUETE ; INFORMATION DU PUBLIC ; CRUE HISTORIQUE ; LYON ; Saône COURS D'EAU ; BICH</t>
  </si>
  <si>
    <t>ACTHYS DIFFUSION GRENOBLE ; CEMAGREF LYON HHLY ; ARCHITECTE DPLG GRENOBLE</t>
  </si>
  <si>
    <t>Un outil pour le développement de la mémoire des inondations : le projet de borne d'information sur les crues historiques (BICH) sur la Saône à Lyon</t>
  </si>
  <si>
    <t>Ingénieries - E A T, spécial Risques naturels et aménagement du territoire</t>
  </si>
  <si>
    <t>RISQUE NATUREL ; AMENAGEMENT DU TERRITOIRE ; INONDATION ; CRUE</t>
  </si>
  <si>
    <t>ACTHYS DIFFUSION GRENOBLE ; CEMAGREF LYON HHLY ; -</t>
  </si>
  <si>
    <t>Connan J.; Nissenbaum A.</t>
  </si>
  <si>
    <t>Connan, Jacques (56261308100); Nissenbaum, Arie (7004011379)</t>
  </si>
  <si>
    <t>Conifer tar on the keel and hull planking of the Ma'agan Mikhael Ship (Israel, 5th century BC): Identification and comparison with natural products and artefacts employed in boat construction</t>
  </si>
  <si>
    <t>10.1016/S0305-4403(02)00243-1</t>
  </si>
  <si>
    <t>Ancient ship; Biomarkers; Conifers; Diterpenoids; GC-MS; Hull planking; Keel; Ma'agan Mikhael Ship; Mediterranean; Pitch; Resins; Tar</t>
  </si>
  <si>
    <t>Israel; archaeological evidence; shipbuilding; tar</t>
  </si>
  <si>
    <t>Etude et gestion des têtes de bassin de l'Ognon  - Inventaire des écrevisses à pieds blancs</t>
  </si>
  <si>
    <t>Foucault M.</t>
  </si>
  <si>
    <t>Foucault, Mélanie (56877005900)</t>
  </si>
  <si>
    <t>Dynamique d'un corridor « fluviaire » sur la commune des Maillys (Cǒted'Or)</t>
  </si>
  <si>
    <t>167-168</t>
  </si>
  <si>
    <t>10.4000/etudesrurales.8026</t>
  </si>
  <si>
    <t>Fruget J.F. &amp; Persat H.</t>
  </si>
  <si>
    <t>Etude du cycle circadien et de la stratification de la Saône en étiage estival dans la traversée de l’agglomération lyonnaise. Rapport conjoint ARALEP et LEHF Université Lyon 1 à la Mission Ecologie du Grand Lyon</t>
  </si>
  <si>
    <t>10 p.</t>
  </si>
  <si>
    <t>2008 - rapport H.Persat</t>
  </si>
  <si>
    <t>Laaidi M.; Laaidi K.; Rigollet S.</t>
  </si>
  <si>
    <t>Laaidi, M. (56628946300); Laaidi, K. (6603183216); Rigollet, S. (6507367781)</t>
  </si>
  <si>
    <t>Pollen counts and allergies in bourgogne: Assessment and perspectives; [Comptes polliniques et allergies en bourgogne: Bilan et perspectives]</t>
  </si>
  <si>
    <t>Allergy; Epidemiology; Pollen</t>
  </si>
  <si>
    <t>allergen; birch; acte colloque; France; Poaceae; pollen allergy; prick test; risk assessment; Urticaceae</t>
  </si>
  <si>
    <t>Longitudinal and temporal variations of density and size structure of Corbicula fluminea (Bivalvia) populations in the Saône and Rhône rivers (France)</t>
  </si>
  <si>
    <t>10.1051/limn/2003001</t>
  </si>
  <si>
    <t>Asian clam; Corbicula fluminea; Rhône and Saône rivers; Size composition demography</t>
  </si>
  <si>
    <t>France; Rhone River; Saone River; Bivalvia; Bivalvia; Corbicula; Corbicula fluminea; Corbicula fluminea; Corbiculidae; Corbiculidae; Mollusca; longitudinal gradient; mollusc; river; size structure; temporal variation</t>
  </si>
  <si>
    <t>Oberti D., Chambaud F.</t>
  </si>
  <si>
    <t xml:space="preserve">Formalisation d’une méthode de délimitation des zones humides selon les critères de la loi sur l’eau : application à la région Bourgogne. </t>
  </si>
  <si>
    <t>Sciences Eaux &amp; Territoires</t>
  </si>
  <si>
    <t>Zones humides</t>
  </si>
  <si>
    <t>Ingénieries-EAT</t>
  </si>
  <si>
    <t>En France et dans le Monde. Le Poste d'Aiguillage informatisé de Chalon-sur-Saône</t>
  </si>
  <si>
    <t>Revue Generale des Chemins de Fer</t>
  </si>
  <si>
    <t>NOVEMBER</t>
  </si>
  <si>
    <t>Control equipment; Electric cables; Electromagnetism; Perturbation techniques; Railroad stations; Traffic control; Traffic signals; Computerized treatment; Fiber optic systems; Switch boxes; Electromechanical devices</t>
  </si>
  <si>
    <t>ARGILLER C., IRZ P.</t>
  </si>
  <si>
    <t>Etude comparative de lectures d'âge effectuées à partir d'écailles et d'épines dorsales sur le sandre de la Saône - Modélisation de la croissance</t>
  </si>
  <si>
    <t>13 p.</t>
  </si>
  <si>
    <t>STIZOSTEDION LUCIOPERCA ; SCALIMETRIE ; SQUELETTOCHRONOLOGIE</t>
  </si>
  <si>
    <t>CEMAGREF MONTPELLIER RIMO ; CONSEIL SUPERIEUR DE LA PECHE</t>
  </si>
  <si>
    <t>Astrade L.</t>
  </si>
  <si>
    <t xml:space="preserve">Les crues et les inondations de la Saône. </t>
  </si>
  <si>
    <t>Colloque "La Saône, axe de civilisation", éd. PUL-IRVSM</t>
  </si>
  <si>
    <t xml:space="preserve"> 1 — 4</t>
  </si>
  <si>
    <t>La Saône, axe de civilisation</t>
  </si>
  <si>
    <t>25-26 janv. 2001</t>
  </si>
  <si>
    <t>Mâcon</t>
  </si>
  <si>
    <t>BCEOM</t>
  </si>
  <si>
    <t>Étude de la gestion du champ d’expansion des crues de la Saône de Verdun-sur-le-Doubs à l’aval de Chalon-sur-Saône</t>
  </si>
  <si>
    <t>modélisation, crue, centennale, Saône</t>
  </si>
  <si>
    <t>Billet P.</t>
  </si>
  <si>
    <t>L'urbanisation des espaces alluviaux à l'épreuve des débordements de la rivière: la juridicisation des relations entre la Saône et la plaine maconnaise à travers les documents de prévention des risques.</t>
  </si>
  <si>
    <t>2_4</t>
  </si>
  <si>
    <t>Bornette G.,  Arens, M.F.</t>
  </si>
  <si>
    <t xml:space="preserve">Charophyte communities in cut-off channels: the role of river connectivity. </t>
  </si>
  <si>
    <t>Aquatic Botany 1560</t>
  </si>
  <si>
    <t>BRAVARD J.P.</t>
  </si>
  <si>
    <t>La topographie de la Saône aval : un héritage complexe au croisement de la néotectonique et de la dynamique fluviale.</t>
  </si>
  <si>
    <t xml:space="preserve"> 1 — 5</t>
  </si>
  <si>
    <t>dynamique fluviale, Holocène, Würm</t>
  </si>
  <si>
    <t xml:space="preserve"> - Jean-Paul BRAVARD
 - biblio rapport  2003</t>
  </si>
  <si>
    <t>BRAVARD J.P., COMBIER J., COMMERCON N.</t>
  </si>
  <si>
    <t xml:space="preserve">La Saône, axe de civilisation </t>
  </si>
  <si>
    <t>PUL</t>
  </si>
  <si>
    <t>552 p.</t>
  </si>
  <si>
    <t>Histoire, biologie, activité, généralités</t>
  </si>
  <si>
    <t>Fond documentaire du Master COGEVAL'EAU</t>
  </si>
  <si>
    <t>Contribution a une méthodologie pour le suivi des populations de Râle des genêts Crex crex en période de nidification</t>
  </si>
  <si>
    <t>https://archive.org/stream/alauda70soci/alauda70soci_djvu.txt</t>
  </si>
  <si>
    <t>Breeding chronology; Census; Corncake; Crex crex</t>
  </si>
  <si>
    <t>France; Crex crex; agricultural practice; bird; breeding season; male behavior; monitoring; population estimation; song</t>
  </si>
  <si>
    <t>Clarke I.</t>
  </si>
  <si>
    <t>Clarke, Ian (24074278800)</t>
  </si>
  <si>
    <t>Crossing the Saone River in Northern France</t>
  </si>
  <si>
    <t>No-Dig International</t>
  </si>
  <si>
    <t>Déclas G.</t>
  </si>
  <si>
    <t>Déclas, Georges (6506315394)</t>
  </si>
  <si>
    <t>L'hopital de Marcigny (Saone-et-Loire): trois siecles d'histoire.</t>
  </si>
  <si>
    <t>Revue de la Société française d'histoire des hôpitaux</t>
  </si>
  <si>
    <t>France; History, 17th Century; History, 18th Century; History, 19th Century; History, 20th Century; Hospitals; article; France; history; hospital</t>
  </si>
  <si>
    <t>DUMONT A.</t>
  </si>
  <si>
    <t>Les passages à gué de la Grande Saône : approche archéologique et historique d'un espace fluvial (de Verdun-sur-le-Doubs à Lyon)</t>
  </si>
  <si>
    <r>
      <t>Collection 17</t>
    </r>
    <r>
      <rPr>
        <vertAlign val="superscript"/>
        <sz val="10"/>
        <rFont val="Arial"/>
        <family val="2"/>
      </rPr>
      <t>ème</t>
    </r>
    <r>
      <rPr>
        <sz val="10"/>
        <rFont val="Arial"/>
        <family val="2"/>
      </rPr>
      <t xml:space="preserve"> supplément à la Revue Archéologique de l’Est Dijon</t>
    </r>
  </si>
  <si>
    <t>280 p.</t>
  </si>
  <si>
    <t xml:space="preserve">10.4000/books.artehis.17422 </t>
  </si>
  <si>
    <t>https://books.openedition.org/artehis/17422</t>
  </si>
  <si>
    <t>gué, haut-fond, seuil, rives</t>
  </si>
  <si>
    <t>Foret M.</t>
  </si>
  <si>
    <t xml:space="preserve">Plan de gestion et Contrat de vallée inondable de la Saône, </t>
  </si>
  <si>
    <t>Frochot B.</t>
  </si>
  <si>
    <t>Le Val de Saône - le milieu naturel et ses transformations</t>
  </si>
  <si>
    <t>Henry, JB; Fellah, K; Clandillon, S; Allenbach, B; De Fraipont, P</t>
  </si>
  <si>
    <t>Earth observation and case-based systems for flood risk management</t>
  </si>
  <si>
    <t>Colloque "IGARSS 2002"</t>
  </si>
  <si>
    <t>I-VI</t>
  </si>
  <si>
    <t>10.1109/IGARSS.2002.1026160</t>
  </si>
  <si>
    <t>IEEE International Geoscience and Remote Sensing Symposium (IGARSS 2002)/24th Canadian Symposium on Remote Sensing</t>
  </si>
  <si>
    <t>JUN 24-28, 2002</t>
  </si>
  <si>
    <t>TORONTO, CANADA</t>
  </si>
  <si>
    <t>IEEE,IEEE, Geosci &amp; Remote Sensing Soc,Canadian Remote Sensing Soc,Univ Waterloo,Natl Resouces Candad,Canadian Space Agcy,Environm Canada,Natl Aeronaut &amp; Space Adm,Natl Ocean &amp; Atmospher Adm,Off Naval Res,Natl Space Dev Agcy Japan,Natl Polar-Orbit Environm Satellite Syst,Ball Aerosp &amp; Technol,Int Union Radio Sci</t>
  </si>
  <si>
    <t>Ingrand, S; Antheaume, F; DeDieu, B</t>
  </si>
  <si>
    <t>Analyse des relations entre les décisions et les logiques de conduite : le cas d'éleveurs bovin viande en Saône-et-Loire</t>
  </si>
  <si>
    <t>9TH MEETING ON RUMINANT RESEARCH</t>
  </si>
  <si>
    <t>9th Meeting on Ruminant Research</t>
  </si>
  <si>
    <t>DEC 04-05, 2002</t>
  </si>
  <si>
    <t>PARIS, FRANCE</t>
  </si>
  <si>
    <t>INRA</t>
  </si>
  <si>
    <t>Nicolas F.</t>
  </si>
  <si>
    <t>La saône, agent exemplaire de structuration du monde biologique, colloque La Saône , axe de civilisation</t>
  </si>
  <si>
    <t>Nicolas M.</t>
  </si>
  <si>
    <t>Val de Saône, carrefour de végétations</t>
  </si>
  <si>
    <t>Pelletier J.</t>
  </si>
  <si>
    <t>Les grandes crues de 1840 et 1856 et leurs conséquences urbaines dans l'agglomération lyonnaise</t>
  </si>
  <si>
    <t>1 et 5</t>
  </si>
  <si>
    <t>Persat H., Fruget J.F., Duris D., Grenouillet G., Berthon J.L., Barbe J., Flammarion P., Devaux A. &amp; Durrieu C.,</t>
  </si>
  <si>
    <t>Indices de dysfonctionnement de l’écosystème Saône. Incidences sur la chaine trophique et le recrutement piscicole.</t>
  </si>
  <si>
    <t>Plassard F.</t>
  </si>
  <si>
    <t>La vallée de la Saône face aux hésitations des tracés des infrastructures de transport</t>
  </si>
  <si>
    <t>1et5</t>
  </si>
  <si>
    <t>Pottier N.</t>
  </si>
  <si>
    <t>Gestion du risque d'inondation et maîtrise de l'urbanisation dans le Val de Saône</t>
  </si>
  <si>
    <t xml:space="preserve"> 2 — 4</t>
  </si>
  <si>
    <t>Racheboeuf P.R.; Vannier J.; Anderson L.</t>
  </si>
  <si>
    <t>Racheboeuf, Patrick R. (7003490661); Vannier, Jean (7005953797); Anderson, Lyall I. (7403741706)</t>
  </si>
  <si>
    <t>A new three-dimensionally preserved Xiphosuran Chelicerate from the Montceau-les-Mines Lagerstätte (Carboniferous, France)</t>
  </si>
  <si>
    <t>Palaeontology</t>
  </si>
  <si>
    <t>10.1111/1475-4983.00230</t>
  </si>
  <si>
    <t>Carboniferous; Chelicerata; Konservat-Lagerstätte; Montceau-les-Mines; Xiphosura</t>
  </si>
  <si>
    <t>France; Massif Central; Montceau-les-Mines Basin; Alanops; Alanops magnificus; Alanops magnificus; Animalia; Bivalvia; Chelicerata; Chelicerata; Invertebrata; Limulus; Stephania; Syncarida; Xiphosura; Xiphosura; Carboniferous; depositional environment; functional morphology; paleoecology; phylogeny</t>
  </si>
  <si>
    <t>Raffin, M.</t>
  </si>
  <si>
    <t>Le tourisme fluvial sur la Saône: des défis à relever</t>
  </si>
  <si>
    <t>1,2 et 5</t>
  </si>
  <si>
    <t>RIVERNET, European Rivers Network</t>
  </si>
  <si>
    <t>Le canal Rhin-Rhône: le canal de l'absurde. Un faux projet écologique</t>
  </si>
  <si>
    <t>https://www.rivernet.org/rhinrhon/rhrho1_f.htm</t>
  </si>
  <si>
    <t>site internet</t>
  </si>
  <si>
    <t>aménagements, Grand Canal</t>
  </si>
  <si>
    <t>site rivernet</t>
  </si>
  <si>
    <t>Schéma de restauration du lit mineur et des bords de Saône de l’aval d’Auxonne jusqu’à Lyon</t>
  </si>
  <si>
    <t>Saint-Jean-Vitus, B</t>
  </si>
  <si>
    <t>Découverte d'une mosaïque romane à Saint-Philibert de Tournus</t>
  </si>
  <si>
    <t>10.3406/bulmo.2002.1158</t>
  </si>
  <si>
    <t>SOGREAH</t>
  </si>
  <si>
    <t>Etude de conception et de mise en place de l’Observatoire du Val de Saône</t>
  </si>
  <si>
    <t xml:space="preserve"> 4 — 5</t>
  </si>
  <si>
    <t>Soulard C.T.</t>
  </si>
  <si>
    <t>L'utilisation agricole de l'espace inondable par la Saône en Maconnais</t>
  </si>
  <si>
    <t>Tachet H.</t>
  </si>
  <si>
    <t>La Saône - les invertébrés témoins de leur environnement</t>
  </si>
  <si>
    <t>Untermaier J.</t>
  </si>
  <si>
    <t>La Saône et le droit. Eléments de réflexion sur la protection de l'éco-espace souconnien.</t>
  </si>
  <si>
    <t>Archives départementales du Doubs, Musée comtois de Besançon</t>
  </si>
  <si>
    <t>Le long du canal entre Saône et Rhin</t>
  </si>
  <si>
    <t>Conseil Général du Doubs</t>
  </si>
  <si>
    <t>125 p.</t>
  </si>
  <si>
    <t>histoire, biologie, aménagements,  canal, affluent</t>
  </si>
  <si>
    <t>ASTRADE L., DUMONT A.</t>
  </si>
  <si>
    <t>L'évolution du profil en long d'un cours d'eau navigable sous l'effet des aménagements, la grande Saône du début du XIXe s. à aujourd'hui.</t>
  </si>
  <si>
    <t>Géocarrefour</t>
  </si>
  <si>
    <t>Evolution du profil en long,  plan d’eau, navigation, aménagement, impact</t>
  </si>
  <si>
    <t>Site Internet Persée</t>
  </si>
  <si>
    <t>Bornette G., Piegay H., Citterio A., Amoros C. &amp; Godreau, V.</t>
  </si>
  <si>
    <t xml:space="preserve">Aquatic plant diversity in 4 river floodplains : a comparison at two hierarchical levels. </t>
  </si>
  <si>
    <t xml:space="preserve">Biodiversity and Conservation </t>
  </si>
  <si>
    <t>2 — 4</t>
  </si>
  <si>
    <t>Bouvet Y.; Brohon B.; Pattee E.</t>
  </si>
  <si>
    <t>Bouvet, Y. (6603065212); Brohon, B. (58423719900); Pattee, E. (6603684983)</t>
  </si>
  <si>
    <t>An instance of agreement between environmental and genetic diversities: Chub, Leuciscus cephalus, populations in the Rhone catchment</t>
  </si>
  <si>
    <t>Ecohydrology and Hydrobiology</t>
  </si>
  <si>
    <t>Allele numbers; Correspondence analysis; Heterozygosity; River rhone; River saone</t>
  </si>
  <si>
    <t>France; Leuciscus cephalus; correspondence analysis; fish; genetic variation; heterozygosity</t>
  </si>
  <si>
    <t xml:space="preserve">Broyer, J. </t>
  </si>
  <si>
    <t xml:space="preserve">Plaidoyer pour une politique européenne en faveur des écosystèmes prairiaux. </t>
  </si>
  <si>
    <t>Le Courrier de l’Environnement de l'INRA</t>
  </si>
  <si>
    <t>https://www.researchgate.net/publication/282297844_Plaidoyer_pour_une_politique_europeenne_en_faveur_des_ecosystemes_prairiaux</t>
  </si>
  <si>
    <t>Chambaud F.</t>
  </si>
  <si>
    <t xml:space="preserve">Influence du milieu, de la fauche et de la pâture sur la biodiversité et la valeur fourragère des prairies inondables du Val de Saône bourgignon. </t>
  </si>
  <si>
    <t>Mémoire soutenu pour l'obtention du titre d'Ingénieur Diplômé par l'Etat, spécialité agriculture. ENESAD</t>
  </si>
  <si>
    <t>41 p.</t>
  </si>
  <si>
    <t>Combe P.M., LE Corre M., Menella J.Y., Perrin J.F</t>
  </si>
  <si>
    <t xml:space="preserve">La restauration des grands migrateurs rhodaniens et méditerranéens : contribution des sciences biologiques et sociales. </t>
  </si>
  <si>
    <t>Colloque Scientifiques et Décideurs, agir ensemble pour une gestion durable des systèmes fluviaux. CD Rom Agence Eau RMC</t>
  </si>
  <si>
    <t>Scientifiques et décideurs :
agir ensemble pour une gestion durable des systèmes
fluviaux</t>
  </si>
  <si>
    <t>6-8 juin 2001</t>
  </si>
  <si>
    <t>Conseil général du Doubs</t>
  </si>
  <si>
    <t>Suite à l'exposition présentée au Musée comtois à Besançon : Le long du canal entre la Saône et le Rhin</t>
  </si>
  <si>
    <t>Archives départementales du Doubs, musée comtois et conseil général du Doubs</t>
  </si>
  <si>
    <t>patrimoine naturel, navigation, aménagements, usagers</t>
  </si>
  <si>
    <t>Couderchet B.,  Tourneux F.-P., Oberti D., Chambaud F., Couderchet L.</t>
  </si>
  <si>
    <t xml:space="preserve">Cartographie expérimentale des milieux humides de la basse vallée du Doubs et de la vallée de la Saône. Document Espace Environnement, Cellule d'Application en Ecologie, pour la DIREN Bourgogne. </t>
  </si>
  <si>
    <t>DUCOURT J.C.</t>
  </si>
  <si>
    <t>Du Brigoulos à la Saône en passant par l'Arar : ce qui disent les textes anciens</t>
  </si>
  <si>
    <t>hitoire</t>
  </si>
  <si>
    <t>Jean-Paul BRAVARD</t>
  </si>
  <si>
    <t>DUPUIS-TATE M.F., FISCHESSER B., et al.</t>
  </si>
  <si>
    <t>Prise en compte des valeurs qualitatives relatives au paysage dans l'aménagement et la gestion des " Rivières - vallées ". Analyse critique de retours d'expériences d'études paysagères expérimentales réalisées sur des zones ateliers dans les systèmes de vallées fluviales. Les cas de la vallée de l'Ubaye (Alpes de Haute-Provence) et du Bassin de l'Ardèche.</t>
  </si>
  <si>
    <t>43 p.</t>
  </si>
  <si>
    <t>https://hal.inrae.fr/hal-02581573</t>
  </si>
  <si>
    <t xml:space="preserve">COURS D'EAU ; PAYSAGE ; PAYSAGISME D'AMENAGEMENT ; ETUDE PAYSAGERE </t>
  </si>
  <si>
    <t>CEMAGREF GRENOBLE EPGR ; - ; -</t>
  </si>
  <si>
    <t>FRUGET J.F., PERSAT H., VILLIEN J.</t>
  </si>
  <si>
    <t>Changement de l'équilibre trophique de la Basse Saône: influence de l'eutrophisation et de la contamination toxique.</t>
  </si>
  <si>
    <t>biologie</t>
  </si>
  <si>
    <t>Jouve J.L.; Remontet L.; Dancourt V.; Lejeune C.; Benhamiche A.M.; Faivre J.; Esteve J.</t>
  </si>
  <si>
    <t>Jouve, J.L. (56504901300); Remontet, L. (6602624879); Dancourt, V. (6603449994); Lejeune, C. (7101855998); Benhamiche, A.M. (7004122311); Faivre, J. (7202044406); Esteve, J. (55219865800)</t>
  </si>
  <si>
    <t>Estimation of screening test (Hemoccult®) sensitivity in colorectal cancer mass screening</t>
  </si>
  <si>
    <t>British Journal of Cancer</t>
  </si>
  <si>
    <t>10.1054/bjoc.2001.1752</t>
  </si>
  <si>
    <t>Colorectal neoplasm; Mass-screening; Sensitivity; Sojourn time; Statistical models</t>
  </si>
  <si>
    <t>Aged; Colorectal Neoplasms; False Negative Reactions; Female; Humans; Incidence; Male; Mass Screening; Middle Aged; Models, Statistical; Occult Blood; Sensitivity and Specificity; Time Factors; adult; aged; article; cancer incidence; colorectal cancer; controlled study; female; France; human; major clinical study; male; mass screening; occult blood; priority journal; screening test; sensitivity and specificity; statistical model</t>
  </si>
  <si>
    <t>MITANCHEY C.</t>
  </si>
  <si>
    <t>Gens de Saône, Gens de terre</t>
  </si>
  <si>
    <t>Conseil Général de Saône-et-Loire, IRVSM</t>
  </si>
  <si>
    <t>histoire, milieux naturels, gestion, aménagements, navigation</t>
  </si>
  <si>
    <t>Life cycle and population dynamics of the Asian clam Corbicula fluminea (Bivalvia: Corbiculidae) in the Saone River at Lyon (France)</t>
  </si>
  <si>
    <t>Hydrobiologia</t>
  </si>
  <si>
    <t>10.1023/A:1011980011889</t>
  </si>
  <si>
    <t>Asian clam; Corbicula; Life cycle; Population dynamics</t>
  </si>
  <si>
    <t>France; Chlorophyll; Rivers; Toxic materials; life cycle; mollusc; population dynamics; Corbicula; Marine biology</t>
  </si>
  <si>
    <t>Perret J.M.</t>
  </si>
  <si>
    <t xml:space="preserve">Etude du fonctionnement de la station d'épuration de Neuville / Saône (69) - (campagne du 18 au 20 septembre 2000). </t>
  </si>
  <si>
    <t>CEMAGREF LYON QELY.</t>
  </si>
  <si>
    <t>21 p.</t>
  </si>
  <si>
    <t>Pont D., Grenouillet G., OlivierJ.M., Kaczmarczyk M., Henry C., Bornette G.</t>
  </si>
  <si>
    <t>Importance des milieux périfluviaux du Val de Saône pour le peuplement piscicole. Propositions de réhabilitation et de suivi des interventions. Le cas des lones du secteur Montmerle-Taponas. Rapport du Syndicat Mixte de Gestion Saône-Doubs</t>
  </si>
  <si>
    <t>2 — 3</t>
  </si>
  <si>
    <t>Schéma de restauration du lit mineur et des bords de Saône, de sa source jusqu’à Auxonne</t>
  </si>
  <si>
    <t>Thiéry D.; Amraoui N.</t>
  </si>
  <si>
    <t>Thiéry, D. (7003426834); Amraoui, N. (6505997349)</t>
  </si>
  <si>
    <t>Hydrological modelling of the Saone Basin sensitivity to the soil model</t>
  </si>
  <si>
    <t>Physics and Chemistry of the Earth, Part B: Hydrology, Oceans and Atmosphere</t>
  </si>
  <si>
    <t>10.1016/S1464-1909(01)00036-3</t>
  </si>
  <si>
    <t>2000 EGS Symopsium</t>
  </si>
  <si>
    <t>APR, 2000</t>
  </si>
  <si>
    <t>NICE, FRANCE</t>
  </si>
  <si>
    <t>France; Interfacial energy; Soils; Water; hydrological modeling; soil water; surface energy; water budget; Soil models; Hydrology</t>
  </si>
  <si>
    <t>ARALEPBP</t>
  </si>
  <si>
    <t>Changement de l'équilibre hydrobiologique de la Basse-Saône. Impact de l'eutrophisation et de la contamination toxique</t>
  </si>
  <si>
    <t>ARALEPBP et UMR CNRS 5023</t>
  </si>
  <si>
    <t>81 p.</t>
  </si>
  <si>
    <t>Hydrobiologie, eutrophisation, dynamique, contamination</t>
  </si>
  <si>
    <t xml:space="preserve"> - ZABR
 - biblio rapport  2003</t>
  </si>
  <si>
    <t xml:space="preserve">Les crues de la Saône. </t>
  </si>
  <si>
    <t>In "Les régions françaises face aux extrêmes hydrologiques. Gestion des excès et de la pénurie." Ed. SEDES, coll. "mobilité spatiale"</t>
  </si>
  <si>
    <t>Archéologie de la Saône: le fleuve gardien de la mémoire. 150 ans de recherche</t>
  </si>
  <si>
    <t>Edition Errance</t>
  </si>
  <si>
    <t xml:space="preserve"> - Bibliothèque Droit, Dijon
 - biblio rapport  2003</t>
  </si>
  <si>
    <t>Archéologie de la Saône - Le fleuve gardien de mémoire - 150 ans de recherches</t>
  </si>
  <si>
    <t>160 p.</t>
  </si>
  <si>
    <t>Archéologie, découvertes, histoire</t>
  </si>
  <si>
    <t>Chambre d'agriculture de Haute Saône</t>
  </si>
  <si>
    <t xml:space="preserve"> 2Opération de désherbage mixte des cultures de mais, de tournesol et de colza au moyen d’une bineuse mécanique</t>
  </si>
  <si>
    <t>Chambre d'agriculture de Saône et Loire</t>
  </si>
  <si>
    <t>Etude des transferts de nitrates d’origine agricole au niveau de deux champs captants du Val de Saône</t>
  </si>
  <si>
    <t>Dall'Aglio S.; Petitet S.</t>
  </si>
  <si>
    <t>Dall'Aglio, Sandrine (6602343934); Petitet, Sylvain (6506414479)</t>
  </si>
  <si>
    <t>Territoire communal et solidarite territoriale, le cas de Villefranche-sur-Saone (Rhone)</t>
  </si>
  <si>
    <t>Espace Geographique</t>
  </si>
  <si>
    <t>10.3406/spgeo.2000.1992</t>
  </si>
  <si>
    <t>District; Intermunicipality; Rhone-Alpes; Territorial management</t>
  </si>
  <si>
    <t>France; Rhone-Alpes; Villefranche-sur-Saone; institutional framework; territorial management; urban planning</t>
  </si>
  <si>
    <t>DIREN Rhône-Alpes – Région Rhône-Alpes</t>
  </si>
  <si>
    <t>L’eau en Rhône-Alpes : Panorama sur l’eau et les milieux aquatiques</t>
  </si>
  <si>
    <t>Flüge, B; Garrigou-Grandchamp, P; Salvèque, DD</t>
  </si>
  <si>
    <t>Saône-et-Loire. Une maison romane de 1091 à Cluny (20 rue du Merle)</t>
  </si>
  <si>
    <t>https://www.persee.fr/doc/bulmo_0007-473x_2000_num_158_2_2377</t>
  </si>
  <si>
    <t xml:space="preserve">FRUGET J.F. , PERSAT H. </t>
  </si>
  <si>
    <t>Changement de l’équilibre hydrobiologique de la Basse Saône. Impact de l’eutrophisation et de la contamination trophique</t>
  </si>
  <si>
    <t>ARALEPR UMR CNRS 5023</t>
  </si>
  <si>
    <t>Site Google scholar</t>
  </si>
  <si>
    <t>Fruget J.F., Persat H., Duris D., Barbe J., Berthon J.L., Durrieu C., Flammarion P. &amp; Devaux A.</t>
  </si>
  <si>
    <t>Influence de l’eutrophisation et de la contamination toxique dans le dysfonctionnement trophique de la saône.</t>
  </si>
  <si>
    <t>Annales Scientifiques Univ. Blaise Pascal - Clermont-Ferrand II, Biologie</t>
  </si>
  <si>
    <t>40éme fasc</t>
  </si>
  <si>
    <t>Grenouillet G.; Pont D.; Olivier J.M.</t>
  </si>
  <si>
    <t>Grenouillet, G. (6603125715); Pont, D. (55650237300); Olivier, J.M. (7103215287)</t>
  </si>
  <si>
    <t>Habitat occupancy patterns of juvenile fishes in a large lowland river: Interactions with macrophytes</t>
  </si>
  <si>
    <t>10.1127/archiv-hydrobiol/149/2000/307</t>
  </si>
  <si>
    <t>France; Saone River; abundance; habitat use; ichthyofauna; juvenile; macrophyte; spatial analysis</t>
  </si>
  <si>
    <t>Lacroux L.-F.</t>
  </si>
  <si>
    <t>Lyon au bord de l'eau : Une promenade sur les rives de la Saône et du Rhône</t>
  </si>
  <si>
    <t>112 p.</t>
  </si>
  <si>
    <t>Lefay D.; Naciri M.; Poirier P.; Chermette R.</t>
  </si>
  <si>
    <t>Lefay, Didier (6507010370); Naciri, Muriel (7006479183); Poirier, Pierre (7006516209); Chermette, René (7003280357)</t>
  </si>
  <si>
    <t>Prevalence of Cryptosporidium infection in calves in France</t>
  </si>
  <si>
    <t>10.1016/S0304-4017(99)00230-7</t>
  </si>
  <si>
    <t>Cattle-Protozoa; Cryptosporidium spp.; Epidemiology; France</t>
  </si>
  <si>
    <t>Animals; Cattle; Cattle Diseases; Cryptosporidiosis; Cryptosporidium; Dairying; Enzyme-Linked Immunosorbent Assay; France; Prevalence; Veterinary Medicine; Animalia; Bos taurus; Cryptosporidium; Protozoa; antigen; animal experiment; antigen detection; article; cattle; cryptosporidiosis; Cryptosporidium; enzyme linked immunosorbent assay; France; nonhuman; oocyst; prevalence</t>
  </si>
  <si>
    <t>MORLOT J.</t>
  </si>
  <si>
    <t>Saône, Seille, Canal des Vosges, Moselle : guide Vagnon de tourisme fluvial</t>
  </si>
  <si>
    <t>Editions du Plaisancier</t>
  </si>
  <si>
    <t>pp. 6-146 et pp. 184-186</t>
  </si>
  <si>
    <t>navigation, tourisme fluvial</t>
  </si>
  <si>
    <t>Bibliothèque Lettres Mégevand, Besançon</t>
  </si>
  <si>
    <t>Perrin J.F., Stroffek S., Verot M. (coord)</t>
  </si>
  <si>
    <t xml:space="preserve">Reconquête des axes de vie en lit mineur des cours d’eau. Note technique SDAGE n°6 éditée par le Comité de bassin. </t>
  </si>
  <si>
    <t>48 p.</t>
  </si>
  <si>
    <t>RIVE Environnement</t>
  </si>
  <si>
    <t xml:space="preserve">Etude sur les actions à envisager pour reconquérir les axes de vie dans le lit mineur des cours d'eau du bassin Rhône Méditerranée Corse. Pilotage PERRIN J.F. et VEROT M. </t>
  </si>
  <si>
    <t>Etude SDAGE éditée par l'Agence de l'Eau RMC.</t>
  </si>
  <si>
    <t>55 p.</t>
  </si>
  <si>
    <t>Rotillon S.; Seara F.; Richard H.; Jeudy F.</t>
  </si>
  <si>
    <t>Rotillon, S. (6507603494); Seara, F. (6507881478); Richard, H. (7102345524); Jeudy, F. (6504408782)</t>
  </si>
  <si>
    <t>Nouvelles données sur le tardiglaciaire dans la haute vallée de la Saone: Le site Magdalénien de Chargey-les-Gray (Est de la France)</t>
  </si>
  <si>
    <t>10.3406/quate.2000.1664</t>
  </si>
  <si>
    <t>Eastern France; Lateglacial; Magdalenian; Permafrost; Pollen; Raw material; Saone valley</t>
  </si>
  <si>
    <t>France; Saone Valley; late glacial; palynology; permafrost; topography</t>
  </si>
  <si>
    <t xml:space="preserve">SOGREAH </t>
  </si>
  <si>
    <t>Amélioration de la gestion des ouvrages de navigation de la Grande Saône par abaissement anticipé des biefs et mise en place d’un système d’automatisation</t>
  </si>
  <si>
    <t>crue, barrage, navigation, VNF, gestion niveaux d'eau</t>
  </si>
  <si>
    <t>SYNDICAT MIXTE SAONE DOUBS</t>
  </si>
  <si>
    <t>Etude d’amélioration de la gestion des 5 barrages de navigation de la Grande Saône</t>
  </si>
  <si>
    <t>Etude et restauration des champs d’inondations, approche écologique</t>
  </si>
  <si>
    <t>Syndicat mixte Saône Doubs</t>
  </si>
  <si>
    <t>Conception et mise en place d’un téléservice environnement</t>
  </si>
  <si>
    <t>Etude de définition d’un programme agri-environnemental du Val de Saône</t>
  </si>
  <si>
    <t>Astrade L.; Bravard J.-P.</t>
  </si>
  <si>
    <t>Astrade, Laurent (6602605587); Bravard, Jean-Paul (7003894298)</t>
  </si>
  <si>
    <t>Energy gradient and geomorphological processes along a river influenced by neotectonics (the Saone river, France)</t>
  </si>
  <si>
    <t>Geodinamica Acta</t>
  </si>
  <si>
    <t>10.1016/S0985-3111(99)80019-9</t>
  </si>
  <si>
    <t>Energy gradient; France; Saone river; Sediment load; Stream power</t>
  </si>
  <si>
    <t>France; Saone River; alluvial plain; floodplain; geomorphology; sediment transport; streamflow</t>
  </si>
  <si>
    <t>Barraya R.; Benhamiche A.-M.; Rassiat E.; Phelip J.-M.; Jouve J.-L.; Faivre J.</t>
  </si>
  <si>
    <t>Barraya, Rémy (6507497407); Benhamiche, Anne-Marie (7004122311); Rassiat, Emmanuel (6604003535); Phelip, Jean-Marc (6601913950); Jouve, Jean-Louis (56504901300); Faivre, Jean (7202044406)</t>
  </si>
  <si>
    <t>Incidence et modalites de la prise en charge des cancers de l'intestin grele en Bourgogne</t>
  </si>
  <si>
    <t>Gastroenterologie Clinique et Biologique</t>
  </si>
  <si>
    <t>Epidemiology; Malignant tumors; Registries; Small intestine</t>
  </si>
  <si>
    <t>Adolescent; Adult; Aged; Aged, 80 and over; Child; Child, Preschool; Female; France; Humans; Intestinal Neoplasms; Intestine, Small; Male; Middle Aged; Neoplasm Staging; Registries; Survival Rate; antineoplastic agent; adenocarcinoma; adolescent; adult; aged; article; cancer chemotherapy; cancer incidence; cancer registry; cancer staging; cancer surgery; cancer survival; cancer therapy; carcinoid; child; female; France; human; intestine lymphoma; major clinical study; male; metastasis; sarcoma; small intestine cancer; France; intestine tumor; middle aged; mortality; pathology; preschool child; register; small intestine; survival rate</t>
  </si>
  <si>
    <t>BRLI et Nicaya, MOA DIREN</t>
  </si>
  <si>
    <t>Schéma de gestion des inondations de la vallée du Doubs, Décembre 1999</t>
  </si>
  <si>
    <t>Buisson P.</t>
  </si>
  <si>
    <t xml:space="preserve">Bassin du Rhône : 11 ans de statistiques. </t>
  </si>
  <si>
    <t>Le Pêcheur Professionnel</t>
  </si>
  <si>
    <t>8-9</t>
  </si>
  <si>
    <t>Burgeap</t>
  </si>
  <si>
    <t>Etude de la qualité des eaux superficielles du bassin de la Saône</t>
  </si>
  <si>
    <t>CENTRE ALPIN ET RHODANIEN D'ETHNOLOGIE</t>
  </si>
  <si>
    <t xml:space="preserve">Le Rhône, un fleuve et des hommes. </t>
  </si>
  <si>
    <t xml:space="preserve">Centre alpin et rhodanien d'ethnologie, Le monde alpin et rhodanien, </t>
  </si>
  <si>
    <t xml:space="preserve">n° 1-3 </t>
  </si>
  <si>
    <t>236 p.</t>
  </si>
  <si>
    <t>COMITE DE BASSIN RMC</t>
  </si>
  <si>
    <t>Tableau de suivi du SDAGE RMC</t>
  </si>
  <si>
    <t>Degueurce F.; Abrous M.; Dreyfuss G.; Rondelaud D.; Gevrey J.</t>
  </si>
  <si>
    <t>Degueurce, F. (6504568086); Abrous, M. (7004563940); Dreyfuss, G. (7102053367); Rondelaud, D. (7103171322); Gevrey, J. (6603779416)</t>
  </si>
  <si>
    <t>Paramphistomum daubneyi and Fasciola hepatica: the prevalence of natural or experimental infections in four species of freshwater snails in eastern France</t>
  </si>
  <si>
    <t>Journal of Helminthology</t>
  </si>
  <si>
    <t>10.1017/S0022149X00700435</t>
  </si>
  <si>
    <t>Duris D.</t>
  </si>
  <si>
    <t xml:space="preserve">Dynamique temporelle des peuplements planctoniques en Basse-Saône. </t>
  </si>
  <si>
    <t>Rapport technique de DEA, Univ. Lyon I</t>
  </si>
  <si>
    <t>31 p.</t>
  </si>
  <si>
    <t xml:space="preserve"> - biblio rapport 2003
 - GRAIE / Henri Persat</t>
  </si>
  <si>
    <t>FAGON Y., FAURE Y., et al.</t>
  </si>
  <si>
    <t>Filtre géotextile du barrage de Torcy-Vieux (Saône et Loire) : prélèvements et analyses</t>
  </si>
  <si>
    <t>Ingénieries - E A T, spécial Géosynthétiques techniques et applications</t>
  </si>
  <si>
    <t xml:space="preserve">BARRAGE ; EROSION ; COLMATAGE ; REPARATION ; BARRAGE </t>
  </si>
  <si>
    <t>CEMAGREF AIX EN PROVENCE OIAX ; LIRIGM UJF GRENOBLE ; CNRS UMR 6635 AIX EN PROVENCE ; CEMAGREF ANTONY DEAN ; CETMEF COMPIEGNE ; -</t>
  </si>
  <si>
    <t>Flammarion P., Garric J.</t>
  </si>
  <si>
    <t xml:space="preserve">Approche statistique de classement des niveaux d'induction EROD chez les poissons-CEMAGREF LYON BELY. </t>
  </si>
  <si>
    <t>Water research</t>
  </si>
  <si>
    <t>Utilisation du biomarqueur EROD pour l'évaluation de l'état de santé des hydrosystèmes : valeurs de référence et optimisation de l'interprétation</t>
  </si>
  <si>
    <t xml:space="preserve"> CEMAGREF LYON BELY.</t>
  </si>
  <si>
    <t>22 p.</t>
  </si>
  <si>
    <t>FLAMMARION P., MIGEON B., et al.</t>
  </si>
  <si>
    <t>Biomarqueurs EROD et AChE chez des chevaines et gardons de la Saône. Campagne d'octobre 1998</t>
  </si>
  <si>
    <t>1 — 2</t>
  </si>
  <si>
    <t xml:space="preserve">POISSON ; ACTIVITE ENZYMATIQUE ; INDICATEUR BIOLOGIQUE </t>
  </si>
  <si>
    <t xml:space="preserve"> - CEMAGREF LYON BELY ; - ; -
 - biblio rapport  2003</t>
  </si>
  <si>
    <t>Godreau V.; Bornette G.; Frochot B.; Amoros C.; Castella E.; Oertli B.; Chambaud F.; Oberti D.; Craney E.</t>
  </si>
  <si>
    <t>Godreau, V. (8784469300); Bornette, G. (7003628254); Frochot, B. (6602432800); Amoros, C. (7003282896); Castella, E. (7004590033); Oertli, B. (6601949044); Chambaud, F. (35122465600); Oberti, D. (35122793100); Craney, E. (35122472900)</t>
  </si>
  <si>
    <t>Biodiversity in the floodplain of Saone: A global approach</t>
  </si>
  <si>
    <t>10.1023/A:1008807328566</t>
  </si>
  <si>
    <t>Amphibians; Avifauna; Biological diversity; Describer; Functioning diversity; Grasslands; Invertebrates (Odonata; Coleoptera); Typology; Vegetation; Wetlands</t>
  </si>
  <si>
    <t>France; Amphibia; Aves; Coleoptera; Dendrocopus; Dendrocopus medius; Invertebrata; Odonata; biodiversity; conservation; floodplain; habitat loss; land use</t>
  </si>
  <si>
    <t>Grenouillet G., Persat H.</t>
  </si>
  <si>
    <t>Potamoplankton dynamics and nutrient concentration in the Lower Saône River, France : preliminary data on a possible abnormal plnkton shortage</t>
  </si>
  <si>
    <t>article non publié</t>
  </si>
  <si>
    <t>GRAIE / Henri Persat</t>
  </si>
  <si>
    <t>Laroche, J; Durand, JD; Bouvet, Y; Guinand, B; Brohon, B</t>
  </si>
  <si>
    <t>Genetic structure and differentiation among populations of two cyprinids, Leuciscus cephalus and Rutilus rutilus, in a large European river</t>
  </si>
  <si>
    <t>CANADIAN JOURNAL OF FISHERIES AND AQUATIC SCIENCES</t>
  </si>
  <si>
    <t>10.1139/cjfas-56-9-1659</t>
  </si>
  <si>
    <t>Mottet G.</t>
  </si>
  <si>
    <t>Mottet, Gérard (15731383900)</t>
  </si>
  <si>
    <t>Cadre physique et interface des relations entre Rhône-Alpes et la Suisse Romande: Atouts et contraintes</t>
  </si>
  <si>
    <t>Bulletin d'Association de Geographes Francais</t>
  </si>
  <si>
    <t>Alps; High speed rail-ways; Jura; Molassic basin; Motorways; Rhône-Alps; Switzerland</t>
  </si>
  <si>
    <t>France; Switzerland; high-speed train; motorway; mountain region; transportation system</t>
  </si>
  <si>
    <t>Pardé J.</t>
  </si>
  <si>
    <t>Pardé, J. (6506542568)</t>
  </si>
  <si>
    <t>De mathey à nos jours, ou du taillis-sous-futaie à la phytoécologie, puis à la futaie irrégulière</t>
  </si>
  <si>
    <t>Picouet P.; Maggetti M.; Piponnier D.; Schvoerer M.</t>
  </si>
  <si>
    <t>Picouet, Pierre (6701477603); Maggetti, Marino (6603276703); Piponnier, Denis (6507327205); Schvoerer, Max (6701642475)</t>
  </si>
  <si>
    <t>Cathodoluminescence spectroscopy of quartz grains as a tool for ceramic provenance</t>
  </si>
  <si>
    <t>10.1006/jasc.1999.0421</t>
  </si>
  <si>
    <t>Cathodoluminescence spectrometry; Neolithic ceramics; Quartz</t>
  </si>
  <si>
    <t>France; cathodoluminescence; ceramics; quartz; spectroscopy</t>
  </si>
  <si>
    <t>Tazi M.A.; Faivre J.; Lejeune C.; Benhamiche A.-M.; Dassonville F.</t>
  </si>
  <si>
    <t>Tazi, Mohammed Adnane (7004373513); Faivre, Jean (7202044406); Lejeune, Catherine (7101855998); Benhamiche, Anne-Marie (7004122311); Dassonville, Frédéric (6602578765)</t>
  </si>
  <si>
    <t>Performances du test Hemoccult® dans le depistage des cancers et des adenomes colrectaux: Resultats de cinq campagnes de depistage en Saone-et- Loire</t>
  </si>
  <si>
    <t>Colorectal cancer; Hemoccult® test; Mass screening; Positive predictive value; Positivity rate</t>
  </si>
  <si>
    <t>Adenoma; Aged; Aged, 80 and over; Colorectal Neoplasms; Female; France; Humans; Male; Mass Screening; Middle Aged; Occult Blood; Predictive Value of Tests; Retrospective Studies; adenoma; adult; age; aged; article; cancer staging; cancer surgery; colorectal cancer; controlled study; device; diagnostic accuracy; female; general practitioner; health survey; human; male; screening; tumor volume; adenoma; colorectal tumor; France; mass screening; methodology; middle aged; occult blood; prediction and forecasting; retrospective study</t>
  </si>
  <si>
    <t>VOYNET</t>
  </si>
  <si>
    <t>Loi n°99-533 du 25 juin 1999 d'orientation pour l'aménagement et le dévloppement durable du territoire et portant modification de la loi n°95-115 du 4 février 1995 d'orientation pour l'aménagement et le développement du territoire</t>
  </si>
  <si>
    <t>JORF n° 0148 du 29 juin 1999</t>
  </si>
  <si>
    <t>https://www.legifrance.gouv.fr/jorf/id/JORFTEXT000000760911</t>
  </si>
  <si>
    <t>texte juridique</t>
  </si>
  <si>
    <t>justice, aménagements</t>
  </si>
  <si>
    <t>site internet Légifrance</t>
  </si>
  <si>
    <t>ABGRALL J.F., JUVY B.</t>
  </si>
  <si>
    <t>Recherches appliquées à la gestion des populations de chenilles défoliatrices dans les chênaies du Val de Saône : campagne 1997-1998. (septembre 1998)</t>
  </si>
  <si>
    <t>46 p.</t>
  </si>
  <si>
    <t>QUERCUS ; DEFOLIATION ; INSECTE RAVAGEUR ; DYNAMIQUE DE POPULATION ; GESTION DES POPULATIONS ;</t>
  </si>
  <si>
    <t>CEMAGREF NOGENT SUR VERNISSON EFNO</t>
  </si>
  <si>
    <t xml:space="preserve">Agence de Bassin Rhône-Méditerranée-Corse </t>
  </si>
  <si>
    <t>Composés phytosanitaires dans les eaux superficielles et souterraines du bassin Rhône Méditerranée Corse. Campagne 1997.</t>
  </si>
  <si>
    <t xml:space="preserve"> Agence de l'Eau RMC. [Lyon:AGRMC.2289]  </t>
  </si>
  <si>
    <t>1 et 6</t>
  </si>
  <si>
    <t>29 p.</t>
  </si>
  <si>
    <t>Alarmercery V.</t>
  </si>
  <si>
    <t xml:space="preserve">Gens de rivières sur la Saône entre Mâcon et Lyon,1780-1840. </t>
  </si>
  <si>
    <t>DEA d'histoire moderne, Lyon2.</t>
  </si>
  <si>
    <t>Astrade, Laurent (6602605587)</t>
  </si>
  <si>
    <t>La saône en crue : Dynamique d'un hydrosystème anthropisé</t>
  </si>
  <si>
    <t>10.1051/lhb/1998001</t>
  </si>
  <si>
    <t>France, Saone River; dynamics; flood; river; flood; hydrodynamics; river</t>
  </si>
  <si>
    <t>BIOTOPE</t>
  </si>
  <si>
    <t>Stratégie de communication pour le plan de gestion du Val de Saône</t>
  </si>
  <si>
    <t>BROYER J.</t>
  </si>
  <si>
    <t>Mesures agro-environnementales et avifaune prairiale dans le Val de Saône n°233</t>
  </si>
  <si>
    <t>Bulletin officel de l'Office National de la Chasse</t>
  </si>
  <si>
    <t>oiseau, suivi, culture, bocage, évolution</t>
  </si>
  <si>
    <t>ENVL</t>
  </si>
  <si>
    <t>Effect of uncut grasses refuges on meadow birds survival in the saÔne valley, france</t>
  </si>
  <si>
    <t>Acta Zoologica Lituanica</t>
  </si>
  <si>
    <t>10.1080/13921657.1998.10541503</t>
  </si>
  <si>
    <t>Broyer, J</t>
  </si>
  <si>
    <t>Breeding birds and plant species diversity in hay meadows</t>
  </si>
  <si>
    <t>GIBIER FAUNE SAUVAGE - GAME AND WILDLIFE</t>
  </si>
  <si>
    <t>2-3</t>
  </si>
  <si>
    <t>IUGB XXIIIrd Congress</t>
  </si>
  <si>
    <t>SEP 01-06, 1997</t>
  </si>
  <si>
    <t>LYON, FRANCE</t>
  </si>
  <si>
    <t>Int Union Game Biologists,Conseil Reg Rhone Alpes,Conseil Gen Rhone,Conseil Gen Ain,Rhone Poulec Agro France,Rhone Merieux,Bayer,Novartis,Force Limagrain,Jouffray Drillaud,Conseil Int Chasse,Fdn Int Sauvegarde Faune,Federat Assoc Chasseurs Union Europeenne,Union Natl Federat Dept Chasseurs,Federat Interdepartementale Chasseurs Paris HSV,Federat Departementale chasseurs Rhone,Federat Departementale Chasseurs Ain,Union Industries Protect Plantes,Union Nationale cooperat Agricoled Approvisionnement,Credit Agricole,Fdn Pierre Verots,Air Inter,Renault,Dist Inject</t>
  </si>
  <si>
    <t>Communauté Urbaine de Lyon</t>
  </si>
  <si>
    <t>Observatoire de l’Environnement. Etat des eaux de surface. 1990 à 1996.</t>
  </si>
  <si>
    <t>Les Cahiers de l’Environnement n°3, Ecologie Urbaine - Mission Ecologie</t>
  </si>
  <si>
    <t>COURLY, Lyon</t>
  </si>
  <si>
    <t>biblio rapport  2003</t>
  </si>
  <si>
    <t xml:space="preserve">CSP </t>
  </si>
  <si>
    <t>Etude piscicole sur la basse  vallée de la Loue</t>
  </si>
  <si>
    <t>1 — 3</t>
  </si>
  <si>
    <t>DUBOIS H.</t>
  </si>
  <si>
    <t>Le péage de Chalon et la circulation dans la vallée de la Saône au début du Xveme siècle</t>
  </si>
  <si>
    <t>memoires de la société pour l'histoire du droit et des institutions des anciens pays bourguignons, comtois et romands</t>
  </si>
  <si>
    <t>circulation, marchandises, péages</t>
  </si>
  <si>
    <t>Dumont, A</t>
  </si>
  <si>
    <t>Fords of the River Saone (France)</t>
  </si>
  <si>
    <t>INTERNATIONAL JOURNAL OF NAUTICAL ARCHAEOLOGY</t>
  </si>
  <si>
    <t>Garric J., Bonnet C., Bray M., Flammarion P., Migeon B., Vollat B., Lafont M.</t>
  </si>
  <si>
    <t>Diagnostic chimique et biologique de sédiments d'eaux douces.  / Chemical and biological assessment of some freshwater sediments</t>
  </si>
  <si>
    <t>Colloque</t>
  </si>
  <si>
    <t>pp. 287</t>
  </si>
  <si>
    <t>8th annual meeting of SETAC-Europe (Society of environmental toxicology and chemistry): interfaces in environmental chemistry and toxicology</t>
  </si>
  <si>
    <t>14-18 avril 1998</t>
  </si>
  <si>
    <t>Bordeaux</t>
  </si>
  <si>
    <t>GAUDILLIERE A.</t>
  </si>
  <si>
    <t xml:space="preserve">Etude sur les portails de la vallée de la Saône </t>
  </si>
  <si>
    <t>GAUDILLIERE André</t>
  </si>
  <si>
    <t>architecture, histoire, moyen âge</t>
  </si>
  <si>
    <t>Godreau V.</t>
  </si>
  <si>
    <t xml:space="preserve">Impacts des changements d'occupation des sols et de la populiculture sur les peuplements aviens et floristiques en plaine alluviale : exemple du val de saone inondable. </t>
  </si>
  <si>
    <t>Thèse de doctorat en biologie, Université de Bourgogne</t>
  </si>
  <si>
    <t>Grevilliot F.; Broyer J.; Muller S.</t>
  </si>
  <si>
    <t>Grevilliot, F. (6602639212); Broyer, J. (6602078792); Muller, S. (7402825099)</t>
  </si>
  <si>
    <t>Phytogeographical and phenological comparison of the Meuse and the Saone valley meadows (France)</t>
  </si>
  <si>
    <t>10.1046/j.1365-2699.1998.252165.x</t>
  </si>
  <si>
    <t>Biogeography; French alluvial valleys; Meuse; Phenology; Phytogeography; Phytosociology; Saone</t>
  </si>
  <si>
    <t>France; Meuse Valley; Saone Valley; agriculture; floodplain; phenology; phytogeography; topography</t>
  </si>
  <si>
    <t>Joubert-Millot F.</t>
  </si>
  <si>
    <t xml:space="preserve">Le Rhône, la Saône et leurs berges à Lyon : du fonctionnalisme à l'écologie urbaine. </t>
  </si>
  <si>
    <t xml:space="preserve">DEA Villes et Sociétés, Lyon2. </t>
  </si>
  <si>
    <t>Laboratoire Départemental d’Analyses du Jura - LDA 39</t>
  </si>
  <si>
    <t>La qualité des poissons de la Saône et du Rhône - état sanitaire et hygiénique campagne 1995-1996</t>
  </si>
  <si>
    <t>Rapport à l’Agence de l’Eau RMC, LDA 39, Lons-le-Saulnier</t>
  </si>
  <si>
    <t>91 p.</t>
  </si>
  <si>
    <t xml:space="preserve"> - Bureau Persat
 - biblio rapport 2003</t>
  </si>
  <si>
    <t>PERSAT H., FRUGET J.F., DURIS D., et al.</t>
  </si>
  <si>
    <t>Indices de dysfonctionnement de l'écosystème Saône incidences sur la chaîne trophique et le recrutement piscicole.</t>
  </si>
  <si>
    <t>biologie, chaîne trophique, poisson,dysfonctionnement</t>
  </si>
  <si>
    <t>Pont D., Renard V.</t>
  </si>
  <si>
    <t>Observatoire Saône "Approche piscicole" - Document de synthèse et annexes</t>
  </si>
  <si>
    <t>POTTIER N.</t>
  </si>
  <si>
    <t>L'utilisation des outils juridiques de prévention du risque d'inondation : évaluation des effets sur l'homme et l'occupation des sols dans les plaines alluviales</t>
  </si>
  <si>
    <t xml:space="preserve">Ecole Nationale des Ponts et Chaussées </t>
  </si>
  <si>
    <t>468 p.</t>
  </si>
  <si>
    <t>outils juridiques, inondation</t>
  </si>
  <si>
    <t>Pouillot R.; Lescoat Ph.; Garin-Bastuji B.; Repiquet D.; Terrier P.; Gerbier G.; Bénet J.J.; Sanaa M.</t>
  </si>
  <si>
    <t>Pouillot, R. (6701724452); Lescoat, Ph. (56453053600); Garin-Bastuji, B. (18339994100); Repiquet, D. (19636736100); Terrier, P. (7004799324); Gerbier, G. (7004014034); Bénet, J.J. (7006331587); Sanaa, M. (55907687000)</t>
  </si>
  <si>
    <t>Risk factors for false-positive serological reactions for bovine brucellosis in Saône-et-Loire (France)</t>
  </si>
  <si>
    <t>Preventive Veterinary Medicine</t>
  </si>
  <si>
    <t>10.1016/S0167-5877(98)00062-2</t>
  </si>
  <si>
    <t>Brucella sp.; False-positive serological reactions; France</t>
  </si>
  <si>
    <t>Animal Husbandry; Animals; Antibodies, Bacterial; Brucella; Brucellosis, Bovine; Cattle; False Positive Reactions; Female; France; Goats; Male; Mass Screening; Prevalence; Risk Factors; Serologic Tests; Sheep; Swine; Animalia; Bos taurus; Bovinae; Brucella; Capra hircus; bacterium antibody; animal; animal disease; animal husbandry; article; blood; Brucella; cattle; cattle disease; female; France; goat; immunology; laboratory diagnosis; male; mass screening; methodology; prevalence; risk factor; serology; sheep; standard; swine</t>
  </si>
  <si>
    <t>Renard V.</t>
  </si>
  <si>
    <t>Propositions pour la mise en place d’un programme de restauration et de protection des milieux aquatiques de la Saône</t>
  </si>
  <si>
    <t>Réduction des crues juste débordantes par abaissement anticipé des biefs de Dracé et Couzon</t>
  </si>
  <si>
    <t xml:space="preserve"> 1 et 4</t>
  </si>
  <si>
    <t>Syndicat Mixte Saône Doubs</t>
  </si>
  <si>
    <t>Dossier sommaire de candidature pour un contrat de vallée inondable de la Saône</t>
  </si>
  <si>
    <t>VEDRINE C.</t>
  </si>
  <si>
    <t xml:space="preserve">La Saône, de ses mythes et légendes à ses aménagements. </t>
  </si>
  <si>
    <t xml:space="preserve">DEA Sociologie et Sciences Sociales, Lyon2. </t>
  </si>
  <si>
    <t xml:space="preserve"> 1 — 3</t>
  </si>
  <si>
    <t xml:space="preserve"> 1—3</t>
  </si>
  <si>
    <t>Vernière B.</t>
  </si>
  <si>
    <t>L'aménagement fluvial à l'épreuve du local (1987-1997).L'exemple du val de Saône.</t>
  </si>
  <si>
    <t>TFE, ENTPE.</t>
  </si>
  <si>
    <t>ABGRALL J.F.</t>
  </si>
  <si>
    <t>Recherches appliquées à la gestion des populations de chenilles défoliatrices dans les chênaies du Val de Saône : campagne 1996-1997</t>
  </si>
  <si>
    <t xml:space="preserve">QUERCUS ; PEUPLEMENT FORESTIER ; DYNAMIQUE DE POPULATION ; DEGATS D'INSECTES </t>
  </si>
  <si>
    <t>Anderson L.I.</t>
  </si>
  <si>
    <t>Anderson, Lyall I. (7403741706)</t>
  </si>
  <si>
    <t>The xiphosuran Liomesaspis from the Montceau-les-Mines Konservat-Lagerstätte, Massif Central, France</t>
  </si>
  <si>
    <t>Neues Jahrbuch fur Geologie und Palaontologie - Abhandlungen</t>
  </si>
  <si>
    <t>10.1127/njgpa/204/1997/415</t>
  </si>
  <si>
    <t>Bourgogne-Franche-Comte; France; Massif Central; Montceau les Mines; Saone et Loire; aquatic organism; arthropod; comparative study; fossil; preservation; taxonomy</t>
  </si>
  <si>
    <t>Astrade L.; Bégin Y.</t>
  </si>
  <si>
    <t>Astrade, Laurent (6602605587); Bégin, Yves (6603791272)</t>
  </si>
  <si>
    <t>Tree-ring response of Populus tremula L. and Quercus robur L. to recent spring floods of the Saône River, France</t>
  </si>
  <si>
    <t>Ecoscience</t>
  </si>
  <si>
    <t>10.1080/11956860.1997.11682400</t>
  </si>
  <si>
    <t>Dendrochronology; Flood history; Populus; Quercus; Tree-ring; Wood anatomy</t>
  </si>
  <si>
    <t>France, Saone River; Populus; Populus tremula; Quercus; Quercus robur; Fagaceae; Populus tremula; Quercus robur; Salicaceae; aspen; dendrochronology; flooding; growth; pendunculate oak; wood anatomy</t>
  </si>
  <si>
    <t>BAO I.</t>
  </si>
  <si>
    <t>Les identités sociales et professionnelles des pêcheurs aux engins et aux filets en eau douce.</t>
  </si>
  <si>
    <t xml:space="preserve"> Thèse de doctorat Sociologie et Sciences Sociales, Lyon2.</t>
  </si>
  <si>
    <t>BARBE J.</t>
  </si>
  <si>
    <t>Impacts des dragages sur le milieu aquatique. Application au Doubs et au Canal du Rhône au Rhin</t>
  </si>
  <si>
    <t>DRAGAGE ; BIOCENOSE ; SEDIMENT ; FAUNE AQUATIQUE</t>
  </si>
  <si>
    <t>Barbe J.</t>
  </si>
  <si>
    <t xml:space="preserve">Liaison fluviale Saône Rhin : Etude de synthèse sur la flore aquatique. </t>
  </si>
  <si>
    <t>CEMAGREF LYON BELY, CNR.</t>
  </si>
  <si>
    <t>94 p.</t>
  </si>
  <si>
    <t>Bethemont J.; Daniere C.; Vanier M.</t>
  </si>
  <si>
    <t>Bethemont, J. (6506762439); Daniere, C. (6505885850); Vanier, M. (14036511200)</t>
  </si>
  <si>
    <t>Rhone-Alpes, the axis and the cross roads; [Rhone-Alpes, l'axe et le carrefour]</t>
  </si>
  <si>
    <t>France,Rhone-Alpes; regional geography; spatial analysis; transport system</t>
  </si>
  <si>
    <t>Bravard, Jean-Paul (7003894298)</t>
  </si>
  <si>
    <t>Tectonique et dynamique fluviale du Würm à l'Holocène à la confluence Saône-Rhône (France)</t>
  </si>
  <si>
    <t>10.7202/033130ar</t>
  </si>
  <si>
    <t>Conference on Quaternary Hydrographic Paleonetworks on the Centennial Commemoration W M Davis</t>
  </si>
  <si>
    <t>NANCY, FRANCE</t>
  </si>
  <si>
    <t>Univ Nancy 2, Lab Geograph Phys</t>
  </si>
  <si>
    <t xml:space="preserve">Incidence des fenaisons tardives sur la valeur nutritive des fourrages dans les prairies inondables de la vallée de la Saône. </t>
  </si>
  <si>
    <t>Chambaud F., et al.</t>
  </si>
  <si>
    <t>Importance des nappes perchées dans le déterminisme écologique des communautés végétales de la prairie du Val de Saône.</t>
  </si>
  <si>
    <t>Bulletin Scientifique de Bourgogne</t>
  </si>
  <si>
    <t>Chantin, R</t>
  </si>
  <si>
    <t>La résistance en Saône-et-Loire : deux chefs de maquis face à face</t>
  </si>
  <si>
    <t>GUERRES MONDIALES ET CONFLITS CONTEMPORAINS</t>
  </si>
  <si>
    <t>https://www.jstor.org/stable/25732404</t>
  </si>
  <si>
    <t xml:space="preserve">Les passages à gué de la grande Saône. </t>
  </si>
  <si>
    <t>Thèse de doctorat en archéologie, Lyon2 (2 volumes).</t>
  </si>
  <si>
    <t>275 p.</t>
  </si>
  <si>
    <t>archéologie</t>
  </si>
  <si>
    <t xml:space="preserve"> - Bibliothèque Lettres Mégevand, Besançon et Bibliothèque Dijon
 - biblio rapport 2003</t>
  </si>
  <si>
    <t xml:space="preserve">Flammarion P.    </t>
  </si>
  <si>
    <t xml:space="preserve">Mesure in situ de l'induction du cytochrome P450 1A chez des cyprinidés d'eau douce. Optimisation de l'interprétation. </t>
  </si>
  <si>
    <t>Thèse de doctorat spécialité : toxicologie de l'environnement, Université de Metz, 5 Décembre 1997</t>
  </si>
  <si>
    <t>216 p.</t>
  </si>
  <si>
    <t>Flammarion P.; Garric J.</t>
  </si>
  <si>
    <t>Flammarion, P. (56629217500); Garric, J. (7003495497)</t>
  </si>
  <si>
    <t>Cyprinids EROD activities in low contaminated rivers : A relevant statistical approach to estimate reference levels for EROD biomarker?</t>
  </si>
  <si>
    <t>Chemosphere</t>
  </si>
  <si>
    <t>10.1016/S0045-6535(97)00299-3</t>
  </si>
  <si>
    <t>Biomonitoring; Cyprinids; EROD; Reference values</t>
  </si>
  <si>
    <t>France; Cyprinidae; Cyprinus carpio; biological marker; ethoxyresorufin deethylase; fresh water; biomarker; ethoxyresorufin O-deethylase; physiological index; article; carp; controlled study; environmental monitoring; enzyme activity; fish; france; geographic distribution; health status; nonhuman; reference value; reproduction; sediment; statistical analysis; water contamination</t>
  </si>
  <si>
    <t>Garret G.</t>
  </si>
  <si>
    <t>Garret, G. (6506034274)</t>
  </si>
  <si>
    <t>Histoire de l'hôpital de Vesoul (Haute-Saône).</t>
  </si>
  <si>
    <t>Bulletin - Société française d'histoire des hôpitaux</t>
  </si>
  <si>
    <t>France; History, Early Modern 1451-1600; History, Medieval; History, Modern 1601-; Hospitals; article; France; history; hospital</t>
  </si>
  <si>
    <t>Garric J., Bonnet C., Bray M., Flammarion P., Migeon B., Vollat B.</t>
  </si>
  <si>
    <t xml:space="preserve">Etude de la toxicité de deux sédiments : Chasse sur Rhône (Rhône), Saint Bernard (Saône). </t>
  </si>
  <si>
    <t xml:space="preserve">CEMAGREF LYON BELY. </t>
  </si>
  <si>
    <t>GARRIC J., BONNET C., et al.</t>
  </si>
  <si>
    <t>Bioessais sur sédiments : méthodologies et application à la mesure de la toxicité de sédiments naturels du Rhône et de la Saône - Rapport première phase, méthodologie</t>
  </si>
  <si>
    <t>Agence de l'eau RMC</t>
  </si>
  <si>
    <t>52 p.</t>
  </si>
  <si>
    <t>CEMAGREF LYON BELY.</t>
  </si>
  <si>
    <t>SEDIMENT ; ESSAI ; METHODE</t>
  </si>
  <si>
    <t>AGENCE DE L'EAU RHONE MEDITERRANEE CORSE ; CEMAGREF LYON BELY ; - ; - ; -</t>
  </si>
  <si>
    <t>Grenouillet G.</t>
  </si>
  <si>
    <t xml:space="preserve">Dynamique temporelle des peuplements planctoniques en milieu fluvial : Suivi de la Basse-Saône. </t>
  </si>
  <si>
    <t>32 p.</t>
  </si>
  <si>
    <t>GRENOUILLET G.</t>
  </si>
  <si>
    <t>Influence des peuplements algaux dans l'équilibre des réseaux trophiques en milieu fluvial et méthodes de suivi de ces peuplements</t>
  </si>
  <si>
    <t>laboratoire d'ecologie des eaux douces et des grands fleuves Lyon 1</t>
  </si>
  <si>
    <t>Bureau Persat</t>
  </si>
  <si>
    <t>Klein, F; Hietala, SK; Berthet, H; Very, P; Gradinaru, D</t>
  </si>
  <si>
    <t>Neospora caninum : enquête sérologique sur les avortements des bovins normands et charolais</t>
  </si>
  <si>
    <t>POINT VETERINAIRE</t>
  </si>
  <si>
    <t>Laboratoire Départemental d’Analyses du Jura (LDA 39)</t>
  </si>
  <si>
    <t>La qualité des poissons de la Saône et du Rhône : état sanitaire et hygiénique , campagne 1995-1996.</t>
  </si>
  <si>
    <t xml:space="preserve">AGENCE DE BASSIN RHONE MEDITERRANEE CORSE, DIREN DELEGATION DE BASSIN RMC.  [Lyon:AGRMC.3791]  </t>
  </si>
  <si>
    <t>Montuelle B.; Latour X.; Volat B.; Lafont M.</t>
  </si>
  <si>
    <t>Montuelle, B. (6701398084); Latour, X. (6602368629); Volat, B. (6602956764); Lafont, M. (7003611911)</t>
  </si>
  <si>
    <t>Use of a 6-steps microcosm for studying a wastewater discharge in a freshwater ecosystem: A multidisciplinary study</t>
  </si>
  <si>
    <t>Water, Air, and Soil Pollution</t>
  </si>
  <si>
    <t>10.1023/A:1018336700513</t>
  </si>
  <si>
    <t>Proceedings of the 1996 7th International Symposium on the Interactions Between Sediments and Water</t>
  </si>
  <si>
    <t>22 September 1996 through 25 September 1996</t>
  </si>
  <si>
    <t>Baveno, Italy</t>
  </si>
  <si>
    <t>Bacteria; Microcosm; Oligochaete; Wastewater treatment</t>
  </si>
  <si>
    <t>France, Rhone-Alpes, Saone River; outlet; waste water; water treatment plant; Annelida; Bacillus sp.; Bacteria (microorganisms); Invertebrata; Limnodrilus udekemianus; Negibacteria; Oligochaeta (Metazoa); Pseudomonas; Pseudomonas sp.; Quistadrilus; Quistadrilus multicoetosus; Tubificidae; Bacteria; Ecosystems; Sediments; Wastewater treatment; fresh water; bacteria; benthic invertebrate; freshwater ecosystem; microcosm; river sediment; river water quality; sediment; surface water quality; wastewater discharge; annelid worm; bacterium; benthos; acte colloque; controlled study; ecosystem; effluent; environmental impact assessment; sediment; waste water treatment plant; Benthos; Oligochaete; Activated sludge process</t>
  </si>
  <si>
    <t>Service de protection sanitaire de l’environnement</t>
  </si>
  <si>
    <t>Synthèse des résultats nitrates pour les collectivités alimentées par des puits de captage dans les nappes alluviales de la Saône et du Doubs</t>
  </si>
  <si>
    <t>Recherches appliquées sur la gestion des chenilles défoliatrices dans les chênaies du Val de Saône. Campagne 1995-1996</t>
  </si>
  <si>
    <t xml:space="preserve">FORET ; QUERCUS ; INSECTE RAVAGEUR ; DYNAMIQUE DE VEGETATION </t>
  </si>
  <si>
    <t>CEMAGREF GRENOBLE PPGR</t>
  </si>
  <si>
    <t>Bassin versant de la Saône : carte de la qualité des cours d'eau : synthèse des données acquises de 1988 à 1994.</t>
  </si>
  <si>
    <t xml:space="preserve">Agence de l'eau RMC, DIREN Franche Comté, DIREN Rhône-Alpes, DIREN Bourgogne. </t>
  </si>
  <si>
    <t xml:space="preserve">56 p. </t>
  </si>
  <si>
    <t xml:space="preserve">Thèse Doctorat Géographie, Univ. Sorbonne-Paris IV, Fac. des Lettres, </t>
  </si>
  <si>
    <t>358 p.</t>
  </si>
  <si>
    <t>hydrologie fluviale, inondations</t>
  </si>
  <si>
    <t>Bourdelais P.; Demonet M.</t>
  </si>
  <si>
    <t>Bourdelais, Patrice (6603407839); Demonet, Michel (6507506211)</t>
  </si>
  <si>
    <t>The evolution of mortality in an industrial town: Le Creusot in the nineteenth century</t>
  </si>
  <si>
    <t>History of the Family</t>
  </si>
  <si>
    <t>10.1016/S1081-602X(96)90006-8</t>
  </si>
  <si>
    <t>Cause of Death; Demography; Developed Countries; Economics; Employment; Europe; France; Health Manpower; Industry; Life Expectancy; Longevity; Mortality; Population; Population Dynamics; Research; Causes Of Death; Comparative Studies; Demographic Factors; Developed Countries; Economic Development; Economic Factors; Europe; Excess Mortality; France; Historical Survey; Human Resources; Industrialization; Labor Force; Length Of Life; Life Expectancy--determinants; Mediterranean Countries; Mortality--determinants; Population; Population Dynamics; Research Methodology; Studies; Western Europe; article; cause of death; Causes Of Death; comparative study; Demographic Factors; demography; developed country; economic development; Economic Factors; economics; employment; Europe; France; health care manpower; Historical Survey; Human Resources; industrialization; industry; Labor Force; Length Of Life; life expectancy; Life Expectancy--determinants; longevity; Mediterranean Countries; methodology; mortality; Mortality--determinants; population; population dynamics; research; Studies; Western Europe</t>
  </si>
  <si>
    <t>Les “fenaisons centrifuges”, une méthode pour réduire la mortalité des jeunes Râles de genêts Crex crex et Cailles des blés Coturnix coturnix</t>
  </si>
  <si>
    <t>Revue d'écologie, de la vie et de la terre</t>
  </si>
  <si>
    <t>https://www.persee.fr/doc/revec_0249-7395_1996_num_51_3_2208</t>
  </si>
  <si>
    <t>Les « fenaisons centrifuges », une méthode pour réduire la mortalité des jeunes râles de genêts crex crex et cailles des blés coturnix coturnix</t>
  </si>
  <si>
    <t>Revue d'Ecologie (La Terre et la Vie)</t>
  </si>
  <si>
    <t>France, Bourgogne, Saone Valley; Coturnix coturnix; Crex crex; chick mortality; corncrake; haymaking; mowing; quail</t>
  </si>
  <si>
    <t>Broyer J.; Lauranson-Broyer J.</t>
  </si>
  <si>
    <t>Broyer, Joël (6602078792); Lauranson-Broyer, Josiane (6507042299)</t>
  </si>
  <si>
    <t>Etude de la reproduction sexuée des végétaux dans les prairies de fauche inondables du Val de Saône (Ain)</t>
  </si>
  <si>
    <t>Acta Botanica Gallica</t>
  </si>
  <si>
    <t>10.1080/12538078.1996.10515732</t>
  </si>
  <si>
    <t>Flooding meadows; Fodder value; Protected species; Reproduction cycle; Saône Valley</t>
  </si>
  <si>
    <t>France, Bourgogne, Saone Valley; Allium angulosum; Fabaceae; Gratiola officinalis; Inula britannica; Oenanthe fistulosa; Poaceae; flooded meadow; management; meadow; reproductive cycle</t>
  </si>
  <si>
    <t>Camus J.C., Lafont M.</t>
  </si>
  <si>
    <t>Etude de la vulnérabilité des eaux souterraines du site de Anse (69) : utilisation des oligochètes et des microcrustacés.</t>
  </si>
  <si>
    <t>CEMAGREF LYON BELY, BURGEAP VILLEURBANNE.</t>
  </si>
  <si>
    <t xml:space="preserve">17 p. </t>
  </si>
  <si>
    <t>CHANGEUX  T.</t>
  </si>
  <si>
    <t>Bulletin français de la pêche et de la pisciculture</t>
  </si>
  <si>
    <t>Changeux, T</t>
  </si>
  <si>
    <t>Estimation des captures effectuées durant la saison 1991-1992 par les pêcheurs à la ligne dans un grand cours d'eau français (la Saône)</t>
  </si>
  <si>
    <t>BULLETIN FRANCAIS DE LA PECHE ET DE LA PISCICULTURE</t>
  </si>
  <si>
    <t>10.1051/kmae:1996017</t>
  </si>
  <si>
    <t>Comité de bassin RMC</t>
  </si>
  <si>
    <t>Schéma Directeur d’Aménagement et de gestion des eaux</t>
  </si>
  <si>
    <t>Etude de l'activité EROD sur des stations du Rhône et de la Saône : campagne de mars 1996</t>
  </si>
  <si>
    <t>Rapport Cemagref Lyon</t>
  </si>
  <si>
    <t>CYPRINIDAE ; LEUCISCUS CEPHALUS ; POISSON ; COURS D'EAU</t>
  </si>
  <si>
    <t>CEMAGREF LYON BELY ; - ; -</t>
  </si>
  <si>
    <t>FORET M.</t>
  </si>
  <si>
    <t>Gestion systémique du Val de Saône</t>
  </si>
  <si>
    <t>S.H.F. Numéro thématique : L'eau, l'homme et la nature. 24e journée de l'hydraulique. Congrès.</t>
  </si>
  <si>
    <t>https://www.persee.fr/doc/jhydr_0000-0001_1996_act_24_1_5453</t>
  </si>
  <si>
    <t>Congrès de la Société Hydrotechnique de France.</t>
  </si>
  <si>
    <t>18-20 sept. 1996</t>
  </si>
  <si>
    <t xml:space="preserve"> Paris</t>
  </si>
  <si>
    <t xml:space="preserve">Société Hydrotechnique de France </t>
  </si>
  <si>
    <t>gestion</t>
  </si>
  <si>
    <t>FORET M., ABRASSART F., TORMOS E.</t>
  </si>
  <si>
    <t>Elaboration d'un schéma d'aménagement hydraulique de la Saône destiné à limiter l'impact des crues justes débordantes</t>
  </si>
  <si>
    <t>https://www.persee.fr/doc/jhydr_0000-0001_1996_act_24_1_5452</t>
  </si>
  <si>
    <t>Petite histoire des mariages doubles dans le Val de Saône. De l'évolution des mentalités dans une société rurale face au mariage (XVIIe-XIXe siècles)</t>
  </si>
  <si>
    <t>Cahier d'histoire</t>
  </si>
  <si>
    <t>Ed. Lyon: Comité historique du Centre-Est</t>
  </si>
  <si>
    <t>Guinand B.; Bouvet Y.; Brohon B.</t>
  </si>
  <si>
    <t>Guinand, B. (6701905995); Bouvet, Y. (6603065212); Brohon, B. (58423719900)</t>
  </si>
  <si>
    <t>Spatial aspects of genetic differentiation of the European chub in the Rhone River basin</t>
  </si>
  <si>
    <t>Journal of Fish Biology</t>
  </si>
  <si>
    <t>10.1006/jfbi.1996.0199</t>
  </si>
  <si>
    <t>CRT-MCA; dam influence; Leuciscus cephalus; population differentiation</t>
  </si>
  <si>
    <t>HOURS H.</t>
  </si>
  <si>
    <t>Histoire du pont de Saône. Neuf siècle de vie lyonnaise autour du pont du Change</t>
  </si>
  <si>
    <t>Jacques André éditeur</t>
  </si>
  <si>
    <t>80 p.</t>
  </si>
  <si>
    <t>ville, construction, dstruction, Lyon, Rhône</t>
  </si>
  <si>
    <t>IPSEAU</t>
  </si>
  <si>
    <t>Etude d'un schéma de gestion et de restauration des milieux aquatiques de la vallée de la Loue</t>
  </si>
  <si>
    <t>Labalme, MJ; ChaabaneMasmoudi, S; Mathieu, L; Perol, W; Nesme, P; Guerin, JC</t>
  </si>
  <si>
    <t>Hémorragie intra-alvéolaire fébrile isolée révélantune leptospirose.</t>
  </si>
  <si>
    <t>REVUE DES MALADIES RESPIRATOIRES</t>
  </si>
  <si>
    <t>LEURQUIN J.L., MALLET N.</t>
  </si>
  <si>
    <t>Le Grand-Pressigny - Its relationship with the Saône-Rhone civilization</t>
  </si>
  <si>
    <t>Anthropologie</t>
  </si>
  <si>
    <t>261 p.</t>
  </si>
  <si>
    <t>Marliac S.</t>
  </si>
  <si>
    <t>Propositions d’un schéma d’aménagement et de réhabilitation de la Haute Vallée de la Saône</t>
  </si>
  <si>
    <t>MINISTÈRE DE L'ÉQUIPEMENT, DU LOGEMENT,
DES TRANSPORTS ET DU TOURISME</t>
  </si>
  <si>
    <t>Décret no 96-31 du 16 janvier 1996 pris pour l'application de l'article 36 de la loi n°95-115 du 4 février 1995 d'orientation pour l'aménagement et le développement du territoire portant approbation des statuts de la Saciété Sorelif Saône-Rhin et relatif à la réalisation des travaux de construction du Canal Rhin-Rhône</t>
  </si>
  <si>
    <t>JORF n°14 du 17 janvier 1996</t>
  </si>
  <si>
    <t>https://www.legifrance.gouv.fr/jorf/id/JORFTEXT000000191539</t>
  </si>
  <si>
    <t>Richard H.</t>
  </si>
  <si>
    <t>Richard, Hervé (7102345524)</t>
  </si>
  <si>
    <t>Nouvelles données; [Polliniques en Bresse: Le marais de la Peupleraie à Le Miroir (Saône-et-Loire, France)</t>
  </si>
  <si>
    <t>Comptes Rendus de l'Academie de Sciences - Serie IIa: Sciences de la Terre et des Planetes</t>
  </si>
  <si>
    <t>https://gallica.bnf.fr/ark:/12148/bpt6k6200431m/f93.item</t>
  </si>
  <si>
    <t>Bresse; France; Human impact; Pollen analysis; Younger dryas and holocene</t>
  </si>
  <si>
    <t>France, Bourgogne, Saone-et-Loire; anthropogenic effect; Bronze Age; Holocene; peat bog; pollen analysis; vegetation history</t>
  </si>
  <si>
    <t>Saulnier D.</t>
  </si>
  <si>
    <t xml:space="preserve">La Saône, une rivière, des hommes. </t>
  </si>
  <si>
    <t>Service de Protection de l’Environnement</t>
  </si>
  <si>
    <t>Etude qualité de l’eau, bilan nitrates sur les eaux d’alimentation issues des puits de captages situés en vallée de Saône et du Doubs</t>
  </si>
  <si>
    <t>Plan de protection rapprochée des lieux habités du Val de Saône contre les inondations</t>
  </si>
  <si>
    <t>TAVENEAUX R., MICHEL J.F.</t>
  </si>
  <si>
    <t>Bénédictins ente Saône et Meuse</t>
  </si>
  <si>
    <t>Colloque, Ed. Messene</t>
  </si>
  <si>
    <t>96 p.</t>
  </si>
  <si>
    <t>colloque de l'Association Saône lorraine</t>
  </si>
  <si>
    <t>19-20 août 1995</t>
  </si>
  <si>
    <t>prieuré de Morizécourt</t>
  </si>
  <si>
    <t>histoire, religion</t>
  </si>
  <si>
    <t>Bibliothèque Bron, Lyon 2</t>
  </si>
  <si>
    <t>Fluctuations des populations de la cheimatobie Operophtera brumata L dans les chênaies du Val de Saône  : campagne 1994</t>
  </si>
  <si>
    <t>11 p.</t>
  </si>
  <si>
    <t>INSECTE NUISIBLE ; PIEGEAGE ; ATTRACTIF SEXUEL ; SURVEILLANCE ; FORET ; LEPIDOPTERE</t>
  </si>
  <si>
    <t>Agence de l’Eau RMC</t>
  </si>
  <si>
    <t xml:space="preserve">Avis sur le projet de liaison à grand gabarit Saône-Rhin ; expertise du contenu des études relatives au projet, adéquation avec les enjeux écologiques. </t>
  </si>
  <si>
    <t>Conseil scientifique du comité de bassin, Séance du 8 septembre, point IV</t>
  </si>
  <si>
    <t>32  p.</t>
  </si>
  <si>
    <t>ASCA</t>
  </si>
  <si>
    <t>Plan d’utilisation et de gestion de l’Espace inondable du Val de Saône</t>
  </si>
  <si>
    <t>Astrade, L. (6602605587)</t>
  </si>
  <si>
    <t>Les berges d'un cours d'eau stable soumis aux pressions d'un environnement periurbain: la Saone aval (France)</t>
  </si>
  <si>
    <t>Annales de Geographie</t>
  </si>
  <si>
    <t>10.3406/geo.1995.13872</t>
  </si>
  <si>
    <t>France; Saone River; development planning; environmental impact; morphological transformation; planning role; river environment</t>
  </si>
  <si>
    <t>BONHOMME, MG; DOSSANTOS, RP; RENAC, C</t>
  </si>
  <si>
    <t>La datation potassium-argon des minéraux argileux. Etat des connaissances.</t>
  </si>
  <si>
    <t>BULLETIN DES CENTRES DE RECHERCHES EXPLORATION-PRODUCTION ELF AQUITAINE</t>
  </si>
  <si>
    <t>https://www.researchgate.net/publication/316929447_Dating_of_clay_minerals_Present_state_of_the_art</t>
  </si>
  <si>
    <t>BONNETAIN M.</t>
  </si>
  <si>
    <t>La Saône</t>
  </si>
  <si>
    <t>VNF, Subdivision de Mâcon du Service Navigation Rhône-Saône</t>
  </si>
  <si>
    <t>histoire, aménagements, navigation, activités, risques</t>
  </si>
  <si>
    <t>BOUVET, Y; BOBIN, M; MASLIN, JL; PATTEE, E</t>
  </si>
  <si>
    <t>THE GENETIC-STRUCTURE OF ROACH POPULATIONS IN 2 CONTRASTED LARGE RIVERS</t>
  </si>
  <si>
    <t>HYDROBIOLOGIA</t>
  </si>
  <si>
    <t>1-3</t>
  </si>
  <si>
    <t>10.1007/BF00034060</t>
  </si>
  <si>
    <t>Mid-term Meeting of Fish-and-Land-Inland-Water-Ecotones on the Importance of Aquatic-Terrestrial Ecotones for Freshwater Fish</t>
  </si>
  <si>
    <t>AUG 31-SEP 02, 1992</t>
  </si>
  <si>
    <t>LUNZ AM SEE, AUSTRIA</t>
  </si>
  <si>
    <t>Fish &amp; Land Inland Water Ecotones</t>
  </si>
  <si>
    <t>Broyer, J. (6602078792)</t>
  </si>
  <si>
    <t>Definition d'un calendrier des fenaisons tolerable pour la reproduction du Rale des genets Crex crex en France</t>
  </si>
  <si>
    <t>France; Saone Valley; Crex crex; corncrake; fledging; hatching; hay-making</t>
  </si>
  <si>
    <t>Broyer J., &amp; Prudhomme, J.</t>
  </si>
  <si>
    <t xml:space="preserve">Incidence de la fertilisation sur la diversité floristique des prairies de fauche inondables dans le val de Saône. </t>
  </si>
  <si>
    <t>Ecologie</t>
  </si>
  <si>
    <t>Buffetaut E.; Cuny G.; Lachkar G.; Contini D.; Pharisat A.; Vienet B.</t>
  </si>
  <si>
    <t>Buffetaut, E. (7005348413); Cuny, G. (7005197910); Lachkar, G. (6602998715); Contini, D. (58378015400); Pharisat, A. (7801331047); Vienet, B. (6503894225)</t>
  </si>
  <si>
    <t>Le femur de dinosaure theropode du Musee d'Histoire naturelle de Gray (Haute-Saone): identification, datation et essai de localisation de l'origine d'un fossile inhabituel</t>
  </si>
  <si>
    <t>Bulletin - Societe Geologique de France</t>
  </si>
  <si>
    <t>France; Gray; Haute-Saone; Callovian; femur; Jurassic; Megalosaurus; palaeogeography; taphonomy; theropod</t>
  </si>
  <si>
    <t>CACLIN C.</t>
  </si>
  <si>
    <t>L'implantation gallo-romaine dans la basse vallée de la Saône (rive gauche)</t>
  </si>
  <si>
    <t>Ecoles des Hautes Etudes en Sciences Sociales</t>
  </si>
  <si>
    <t>403 p.</t>
  </si>
  <si>
    <t>rentabilité,agriculture intensif, échange, parcelles, commerces</t>
  </si>
  <si>
    <t>Chambaud F., Oberti D.</t>
  </si>
  <si>
    <t xml:space="preserve">Etude des milieux naturels du Val de Saône. Typologie et caractérisation fonctionnelle des prairies inondables du Val de Saône de Jussey à Macon (départements 70, 21, 71, 01) - </t>
  </si>
  <si>
    <t>CAE, Laboratoire Ecologie DIJON, Syndicat mixte d'étude pour l'aménagement du bassin de la Saône et du Doubs, Agence de l'eau RMC, Minist. de l'Environnement.</t>
  </si>
  <si>
    <t>Changeux T.; Pont D.</t>
  </si>
  <si>
    <t>Changeux, T. (6602884654); Pont, D. (55650237300)</t>
  </si>
  <si>
    <t>Ichthyogeographic regions and watershed size in the French river Rhône network</t>
  </si>
  <si>
    <t>300-301</t>
  </si>
  <si>
    <t>10.1007/BF00024476</t>
  </si>
  <si>
    <t>2nd International Joint Conference on Limnology and Oceanography</t>
  </si>
  <si>
    <t>MAY 25-28, 1993</t>
  </si>
  <si>
    <t>EVIAN, FRANCE</t>
  </si>
  <si>
    <t>MINIST RECH &amp; ESPACE,INRA,INST FRANCAISE RECH EXPLOITAT MER,ORSTOM,AGENCE EAU RHONE MEDITERRANEE CORSE,AGENCE EAU ARTOIS PICARDIE,CONSEIL SUPER PECHE,INST INTERDEPT BARRAGES RESERVOIRS BASSIN SEINE,CREDIT AGR SUD EST, AGENCE THONON THUYSET,S N COMPAGNIE RADIO MARITIME, GENNEVILLIERS,SEDASIS INFORMAT, ST GREGOIRE,ARNATRONIC, PAGNY MOSELLE,CARL ZEISS S A , LE PECQ</t>
  </si>
  <si>
    <t>France; native fish community; tributary; watershed</t>
  </si>
  <si>
    <t>France, Rhone River; community structure; fish community; ichthyogeographic region; watershed</t>
  </si>
  <si>
    <t>COMBIER J.</t>
  </si>
  <si>
    <t>Les Hommes de l'Age de la pierre</t>
  </si>
  <si>
    <t>Image de Saône et Loire n°100</t>
  </si>
  <si>
    <t>Histoire, Archéologie</t>
  </si>
  <si>
    <t>DDE 25</t>
  </si>
  <si>
    <t>Atlas des zones submersibles dans le département du Doubs</t>
  </si>
  <si>
    <t>Deshaies M.; Weisrock A.</t>
  </si>
  <si>
    <t>Deshaies, M. (57221313754); Weisrock, A. (56629238500)</t>
  </si>
  <si>
    <t>Amplitude des méandres encaissés quaternaires et surface des bassins-versants dans le nord-est de la france: Implications paléogéographiques</t>
  </si>
  <si>
    <t>10.1080/09853111.1995.11105272</t>
  </si>
  <si>
    <t>Amplitude; Incised meanders; Mean annual discharge; Palaeo network; River-basins area; Stream-piracy</t>
  </si>
  <si>
    <t>GARRIC J., MIGEON B., et al</t>
  </si>
  <si>
    <t>Etude de l'activité EROD sur des stations du Rhône et de la Saône</t>
  </si>
  <si>
    <t>19 p.</t>
  </si>
  <si>
    <t xml:space="preserve">COURS D'EAU ; LEUCISCUS CEPHALUS ; POISSON ; INDICATEUR BIOLOGIQUE </t>
  </si>
  <si>
    <t xml:space="preserve"> - CEMAGREF LYON HHLY 
 - biblio rapport 2003</t>
  </si>
  <si>
    <t>Gonod, P. (6505907640)</t>
  </si>
  <si>
    <t>Les modalites du partage egalitaire. L'exemple du Val de Saone aux XVIIIe et XIXe siecles</t>
  </si>
  <si>
    <t>10.3406/rural.1995.3511</t>
  </si>
  <si>
    <t>France; Saone Valley; devolution; land reform; rural landownership</t>
  </si>
  <si>
    <t>Etude générale de l’entretien et de la gestion des rivières du Bassin de la Saône et du Doubs</t>
  </si>
  <si>
    <t>Laboratoire d’écologie</t>
  </si>
  <si>
    <t>Etude des milieux naturels du Val de Saône</t>
  </si>
  <si>
    <t xml:space="preserve"> 3 — 4</t>
  </si>
  <si>
    <t>Laboratoire d'écologie de Dijon</t>
  </si>
  <si>
    <t>Schéma d'interprétation de la basse vallée du Doubs en Saône et Loire</t>
  </si>
  <si>
    <t>Le Grand Lyon</t>
  </si>
  <si>
    <t>Berges de Saône.</t>
  </si>
  <si>
    <t>NAMOUR P.</t>
  </si>
  <si>
    <t>Fractionnement de la matière organique d'effluents de station d'épuration de Saint-Fons &amp; Châtillon sur Chalaronne, avant et après un test de biodégradabilité de 21 jours : rapport d'étape</t>
  </si>
  <si>
    <t>MATIERE ORGANIQUE ; DCO ; BIODEGRADABILITE ; EFFLUENT TRAITE</t>
  </si>
  <si>
    <t>CEMAGREF LYON QELY</t>
  </si>
  <si>
    <t>Nicolas H.</t>
  </si>
  <si>
    <t xml:space="preserve">La Saône de Vioménil à La Mulatière. </t>
  </si>
  <si>
    <t>Coll. Les hommes et leur province, éd. de la Taillanderie, Bourg-en-Bresse</t>
  </si>
  <si>
    <t>192 p</t>
  </si>
  <si>
    <t xml:space="preserve"> - biblio rapport  2003
 - Bibliothèque Lettres Mégevand, Besançon</t>
  </si>
  <si>
    <t>NICOLAS M.</t>
  </si>
  <si>
    <t xml:space="preserve">Plantes rares en prairie de Saône. </t>
  </si>
  <si>
    <t>Images de la Saône, n°103</t>
  </si>
  <si>
    <t>biologie végétale</t>
  </si>
  <si>
    <t>archives Mâcon</t>
  </si>
  <si>
    <t>Oberlin G., Bontoux J.</t>
  </si>
  <si>
    <t xml:space="preserve">Saône-Rhin, thème V : cohérence avec le SDAGE. </t>
  </si>
  <si>
    <t>Conseil Scientifique du Comité de Bassin Rhône Méditerranée Corse, Pierre Bénite</t>
  </si>
  <si>
    <t>OBERLIN G., CHASTAN B.</t>
  </si>
  <si>
    <t>Avis sur le projet de liaison à grand gabarit Saône-Rhin : expertise du contenu des études relatives au projet, adéquation avec les enjeux écologiques</t>
  </si>
  <si>
    <t xml:space="preserve">40 p. </t>
  </si>
  <si>
    <t>https://www.eaurmc.fr/jcms/pro_98913/fr/avis-sur-le-projet-de-liaison-a-grand-gabarit-saone-rhin-1995</t>
  </si>
  <si>
    <t xml:space="preserve">IMPACT SUR L'ENVIRONNEMENT ; AMENAGEMENT DE COURS D'EAU ; HYDROLOGIE ; EAU SOUTERRAINE ; DYNAMIQUE FLUVIALE </t>
  </si>
  <si>
    <t xml:space="preserve"> - CEMAGREF GRENOBLE PPGR
 - biblio rapport  2003</t>
  </si>
  <si>
    <t>Saône-Rhin, thème V : cohérence avec le SDAGE</t>
  </si>
  <si>
    <t>IMPACT SUR L'ENVIRONNEMENT ; AMENAGEMENT DE COURS D'EAU ; HYDROLOGIE ; EAU SOUTERRAINE</t>
  </si>
  <si>
    <t>CEMAGREF LYON HHLY ; -</t>
  </si>
  <si>
    <t>Rissoan J.P.</t>
  </si>
  <si>
    <t xml:space="preserve">Le canal Rhin-Rhône, débat sur un projet. </t>
  </si>
  <si>
    <t>Rev. Géog. Lyon</t>
  </si>
  <si>
    <t>Walter B.</t>
  </si>
  <si>
    <t>Walter, Bernard (25954952400)</t>
  </si>
  <si>
    <t>Les bryozoaires de l'Hauterivien inférieur de Velloreille-lès-Choye, Haute-Saône. Une faune de transition entre Bassin de Paris et Jura</t>
  </si>
  <si>
    <t>Geobios</t>
  </si>
  <si>
    <t>10.1016/S0016-6995(95)80018-2</t>
  </si>
  <si>
    <t>Bryozoa; Bryozoaires; France; Haute-Saône; Hauterivien Inférieur; Lower Hauterivian; Palaeoecology; Paléoécologie</t>
  </si>
  <si>
    <t>Ecuador, Quito; France, Haute-Saone, Velloreille-les-Choye; bryozoan; Cretaceous; GIS; Hauterivian; palaeobiogeography; seismic hazard</t>
  </si>
  <si>
    <t>Zmirou D.; Deloraine A.; Dab W.; Isnard H.</t>
  </si>
  <si>
    <t>Zmirou, D. (57211774713); Deloraine, A. (6603501085); Dab, W. (56214015100); Isnard, H. (57190120481)</t>
  </si>
  <si>
    <t>Incertitude, expertise et décision : les leçons de la décharge de Montchanin.</t>
  </si>
  <si>
    <t>Revue d'Epidemiologie et de Sante Publique</t>
  </si>
  <si>
    <t>environmental nuisances; epidemiology; industrial waste; landfill</t>
  </si>
  <si>
    <t>Bias (Epidemiology); Cause of Death; Decision Making, Organizational; Follow-Up Studies; France; Hazardous Waste; Humans; Morbidity; Population Surveillance; Public Health; Research Design; Retrospective Studies; Risk Assessment; france; human; industrial waste; population research; public health; short survey; waste disposal; waste management; article; cause of death; epidemiology; follow up; France; hazardous waste; health survey; methodology; morbidity; organization; retrospective study; risk assessment</t>
  </si>
  <si>
    <t>Caractérisation par piégeage des populations de Cheimatobie (Operophtera Brumata L.) et d'Hibernie (Erannis Defoliara Cl.) dans les chênaies du Val de Saône en 1986</t>
  </si>
  <si>
    <t>Revue forestière française n°2</t>
  </si>
  <si>
    <t xml:space="preserve">ENTOMOLOGIE ; LEPIDOPTERE ; INSECTE RAVAGEUR </t>
  </si>
  <si>
    <t>Fluctuations des populations de la cheimatobie operophtera brumata L. dans les chênaies du Val de Saône</t>
  </si>
  <si>
    <t>34 p.</t>
  </si>
  <si>
    <t>BIOLOGIE ; DEGATS D'INSECTES ; DENSITE DE POPULATION ; DYNAMIQUE DE POPULATION</t>
  </si>
  <si>
    <t>ARMANI G.</t>
  </si>
  <si>
    <t xml:space="preserve">Le silure : un animal "bon à penser". </t>
  </si>
  <si>
    <t xml:space="preserve">Maîtrise ethnologie, Lyon2. </t>
  </si>
  <si>
    <t>Liaison navigable Rhin-Rhône, actualisation des études d'environnement : la flore aquatique.</t>
  </si>
  <si>
    <t xml:space="preserve">CEMAGREF LYON BELY, CNR </t>
  </si>
  <si>
    <t>BELHOSTE J.F., LASSUS F., et al.</t>
  </si>
  <si>
    <t>La métallurgie Comtoise 15ème-19ème siècle. Étude du Val de Saône</t>
  </si>
  <si>
    <t>Inventaire général des monuments et des richesses artistiques de France, Cahier du patrimoine</t>
  </si>
  <si>
    <t xml:space="preserve">
https://www.calameo.com/read/0030303807689bb3ce4d8</t>
  </si>
  <si>
    <t>sidérurgie, métallurgie, histoire</t>
  </si>
  <si>
    <t>Saône</t>
  </si>
  <si>
    <t>BORNETTE G. , CASTELLE C.</t>
  </si>
  <si>
    <t>Etude écologique et fonctionnelle des milieux aquatiques de la plaine alluviale de la Saône de sa source à son embouchure</t>
  </si>
  <si>
    <t>Laboratoire d'ecologie de bourgogne, AERM, SM Saône et Doubs</t>
  </si>
  <si>
    <t>Bureau Bornette</t>
  </si>
  <si>
    <t>Chambre d'Agriculture de Bourgogne</t>
  </si>
  <si>
    <t>Etude de l’agriculture dans les champs d’inondation de la vallée de la Saône</t>
  </si>
  <si>
    <t>Chapuis R.</t>
  </si>
  <si>
    <t>Chapuis, R. (7005347863)</t>
  </si>
  <si>
    <t>Le reseau urbain Bourguignon: le poids du val de Saone</t>
  </si>
  <si>
    <t>Revue Geographique de l'Est</t>
  </si>
  <si>
    <t>https://www.persee.fr/doc/rgest_0035-3213_1994_num_34_2_2273</t>
  </si>
  <si>
    <t>Burgundy; France; Saone Valley; network structure; spatial analysis; transport system; urban network</t>
  </si>
  <si>
    <t>Conservatoire des Sites</t>
  </si>
  <si>
    <t>Etude pour le rattrapage d'entretien du lit mineur du Doubs</t>
  </si>
  <si>
    <t>Délégation de Bassin RMC</t>
  </si>
  <si>
    <t>Schéma de vocation piscicole de la Saône</t>
  </si>
  <si>
    <t>6 p.</t>
  </si>
  <si>
    <t>Demartinecourt Jean-Pierre; Rajot Jean-Pierre</t>
  </si>
  <si>
    <t>Demartinecourt, Jean-Pierre (6506947014); Rajot, Jean-Pierre (6701592806)</t>
  </si>
  <si>
    <t>Influence of engineering judgement in the settlement analysis of a test fill near Chalon-sur-Saone, France</t>
  </si>
  <si>
    <t>Geotechnical Special Publication</t>
  </si>
  <si>
    <t>Proceedings of the Conference on Vertical and Horizontal Deformations of Foundations and Embankments. Part 2 (of 2)</t>
  </si>
  <si>
    <t>16 June 1994 through 18 June 1994</t>
  </si>
  <si>
    <t>College Station, TX, USA</t>
  </si>
  <si>
    <t>ASCE</t>
  </si>
  <si>
    <t>Clay; Consolidation; Embankments; Groundwater; Hydraulics; Mathematical models; Silt; Subsidence; Surfaces; Water levels; Piezometric surface; Preconsolidation pressure profile; Test fill; Settlement of structures</t>
  </si>
  <si>
    <t>DIREN RA - DELEGATION DE BASSIN RMC</t>
  </si>
  <si>
    <t>Schéma de vocation piscicole de la Saône. Document en 5 volumes : 1/ La Saône, une vallée à préserver. Rapport de synthèse (J.B. LE HY, coord., 169 p.). 2/ Les poissons : état du peuplement piscicole, des stocks exploités et de l'état sanitaire du poisson. (Union des FDAAPPMA 01-69-71-21, coord., rapporteurs D. Pont, T. Changeux, M. Morand, 111 p. +ann.). 3/ Le milieu, évaluation de la qualité de l'eau et de l'habitat piscicole (rapports H. Servat, V. Cabot, D. Raymond, 78 p.). 5/ Propositions d’actions locales. Cartographie au 1/50 000ème. Délégation de Bassin RMC, Lyon. 44 planches.</t>
  </si>
  <si>
    <t>Dumont A., Treffort J.M.</t>
  </si>
  <si>
    <t xml:space="preserve">Fouille d'une pirogue monoxyle protohistorique à Saint-Germain-du-Plain (Saône-et-Loire). </t>
  </si>
  <si>
    <t>Revue Archéologique de l'Est et du Centre-Est</t>
  </si>
  <si>
    <t>2 p.</t>
  </si>
  <si>
    <t>Evin J.; Bintz P.; Monjuvent G.</t>
  </si>
  <si>
    <t>Evin, J. (6603334635); Bintz, P. (6507522994); Monjuvent, G. (6603028003)</t>
  </si>
  <si>
    <t>Human settlements and the Last Deglaciation in the French Alps</t>
  </si>
  <si>
    <t>Radiocarbon</t>
  </si>
  <si>
    <t>10.1017/S0033822200014521</t>
  </si>
  <si>
    <t>Alps; France; human settlement; last deglaciation; Palaeolithic site; radiocarbon dating; Wurmian glacier</t>
  </si>
  <si>
    <t>ISL</t>
  </si>
  <si>
    <t>Expertise de 39 barrages sur le Doubs.</t>
  </si>
  <si>
    <t>MOA VNF</t>
  </si>
  <si>
    <t>Le Pimpec P., Namour P., Garric J., Faure J.B.</t>
  </si>
  <si>
    <t xml:space="preserve">Etude d'impact des rejets industriels de la société Roussel-Uclaf sur le milieu récepteur. </t>
  </si>
  <si>
    <t>CEMAGREF LYON QELY, CEMAGREF LYON BELY, CEMAGREF LYON HHLY</t>
  </si>
  <si>
    <t xml:space="preserve">106 p. </t>
  </si>
  <si>
    <t>NICOLAS F.</t>
  </si>
  <si>
    <t>La prairie de la Saône, un ensemble à conserver.</t>
  </si>
  <si>
    <t>Images de la Saône,n°99</t>
  </si>
  <si>
    <t xml:space="preserve">Notre mère la Saône. </t>
  </si>
  <si>
    <t>Terre Vive, n°95</t>
  </si>
  <si>
    <t>société d'études du milieu naturel en mâconais</t>
  </si>
  <si>
    <t>Ponel P.</t>
  </si>
  <si>
    <t>Ponel, P. (6701821963)</t>
  </si>
  <si>
    <t>Les fluctuations climatiques au Pleiglaciaire wurmien deduites des assemblages d'Arthropodes fossiles a La Grande Pile (Haute-Saone, France)</t>
  </si>
  <si>
    <t>Comptes Rendus - Academie des Sciences, Serie II: Sciences de la Terre et des Planetes</t>
  </si>
  <si>
    <t>France; Grande Pile; Haute-Saone; arthropod; arthropod assemblage; Coleoptera; palaeoclimate; palaeoclimatology; Pleniglacial; Quaternary</t>
  </si>
  <si>
    <t>Richoux P., Tachet H., Craney E., Pinston H.</t>
  </si>
  <si>
    <t>Etude écologique et fonctionnelle des milieux aquatiques de la plaine alluviale de la Saône de sa source à son embouchure. Tomes 1 &amp; 2</t>
  </si>
  <si>
    <t>Rapport à l'Université de Bourgogne. Tome 1, texte, 44 p. + annexes; Tome 2 ,18 cartes en couleur.</t>
  </si>
  <si>
    <t>Sanchez J.; Bourderon P.</t>
  </si>
  <si>
    <t>Sanchez, J. (57198660075); Bourderon, P. (6506336160)</t>
  </si>
  <si>
    <t>L'enquête par parrainage sur les personnes handicapées en Saône-et-Loire.</t>
  </si>
  <si>
    <t>Cahiers de sociologie et de demographie medicales</t>
  </si>
  <si>
    <t>Adolescent; Adult; Aged; Charities; Child; Child, Preschool; Data Collection; Disabled Persons; English Abstract; Female; France; Human; Infant; Infant, Newborn; Information Systems; Male; Middle Age; Questionnaires; Social Welfare; adolescent; adult; aged; article; child; disabled person; female; France; human; infant; information processing; information system; male; newborn; preschool child; questionnaire; social welfare</t>
  </si>
  <si>
    <t>SOGREAH, BETURE SESAME, CNR</t>
  </si>
  <si>
    <t>Etude générale de l’hydrologie du bassin de la Saône et du Doubs et de la gestion actuelle des barrages</t>
  </si>
  <si>
    <t>Stamberg S.</t>
  </si>
  <si>
    <t>Stamberg, S. (6603296887)</t>
  </si>
  <si>
    <t>Comparison of Actinopterygian fishes from the Autun Basin (France) and the Krkonose Piedmont Basin (eastern Bohemia)</t>
  </si>
  <si>
    <t>Vestnik Ceskeho Geologickeho Ustavu</t>
  </si>
  <si>
    <t>Autun Basin; Bohemia; Czech Republic; France; Krkonose Piedmont Basin; Saone-et- Loire; actinopterygian; Carboniferous; fish; Permian</t>
  </si>
  <si>
    <t>Touboul J.L.; Dagognet J.; Cavallaro C.; Cusin F.; Serret J.</t>
  </si>
  <si>
    <t>Touboul, J.L. (7003360694); Dagognet, J. (7801471968); Cavallaro, C. (7004241270); Cusin, F. (57215950949); Serret, J. (55428495000)</t>
  </si>
  <si>
    <t>Le tabagisme en milieu scolaire en Saône et Loire.</t>
  </si>
  <si>
    <t>Revue de pneumologie clinique</t>
  </si>
  <si>
    <t>Adolescent; Adult; Child; Female; France; Human; Male; Questionnaires; Schools; Smoking; adolescent; adult; child; female; France; human; letter; male; questionnaire; school; smoking</t>
  </si>
  <si>
    <t>Val-de-Saône et Monts d’Or</t>
  </si>
  <si>
    <t>4 p.</t>
  </si>
  <si>
    <t>Débat national pour l'aménagement du territoire: document introductif</t>
  </si>
  <si>
    <t>(National debate for territorial management in France: an introductory document</t>
  </si>
  <si>
    <t>France; European integration; infrastructure role; land-use planning; planning agent; rural depopulation; territorial management</t>
  </si>
  <si>
    <t>Archer A.</t>
  </si>
  <si>
    <t xml:space="preserve">Pénichards des bords de fleuve et de rivière : l'occupation des berges du Rhône et de la Saône à Lyon par les bateaux-logements. </t>
  </si>
  <si>
    <t>Barbe J., Lavergne E., Cazin B.</t>
  </si>
  <si>
    <t xml:space="preserve">Utilisation des frayères artificielles en milieu navigué 1991-1992. </t>
  </si>
  <si>
    <t>2 et 3</t>
  </si>
  <si>
    <t xml:space="preserve">27 p. </t>
  </si>
  <si>
    <t>BESSON A., DUC P.</t>
  </si>
  <si>
    <t>Reflets et lumières sur le Doubs</t>
  </si>
  <si>
    <t>Jean-Claude BESSON</t>
  </si>
  <si>
    <t>croquis</t>
  </si>
  <si>
    <t>Doubs,paysage, témoignages</t>
  </si>
  <si>
    <t>BUSSON, G; NOEL, D; CONTINI, D; MANGIN, AM; CORNEE, A; HANTZPERGUE, P</t>
  </si>
  <si>
    <t>Omnipresence de coccoliths dans des calcaires lagunaires du Jurassique moyen et superieur de France.</t>
  </si>
  <si>
    <t>Changeux T.</t>
  </si>
  <si>
    <t>Changeux, T. (6602884654)</t>
  </si>
  <si>
    <t>La peche aux engins, moyens d'approche de la richesse halieutique du bassin du Rhone. Donnees recentes</t>
  </si>
  <si>
    <t>Mediterranee</t>
  </si>
  <si>
    <t>https://www.persee.fr/doc/medit_0025-8296_1993_num_78_3_2838</t>
  </si>
  <si>
    <t>France; Rhone River; Soane River; Switzerland; assessment method; fishery production; production estimate; resources assessment</t>
  </si>
  <si>
    <t>CHANGEUX, T; ZYLBERBLAT, M</t>
  </si>
  <si>
    <t>Analyse des statistiques de pêche aux engins dans le bassin du Rhône. Deuxième partie : étude des captures</t>
  </si>
  <si>
    <t>10.1051/kmae:1993007</t>
  </si>
  <si>
    <t>Analyse des statistiques de pêche aux engins dans le bassin du Rhône. Première partie : étude de l'effort de pêche</t>
  </si>
  <si>
    <t>10.1051/kmae:1993006</t>
  </si>
  <si>
    <t>Chion M.</t>
  </si>
  <si>
    <t>Chion, Michel (26032945600)</t>
  </si>
  <si>
    <t>The State of Musique Concrète</t>
  </si>
  <si>
    <t>Contemporary Music Review</t>
  </si>
  <si>
    <t>10.1080/07494469300640181</t>
  </si>
  <si>
    <t>Delay</t>
  </si>
  <si>
    <t>Les prairies inondables de la basse vallée du Doubs en Saône et Loire</t>
  </si>
  <si>
    <t>Dommergues J.-L.</t>
  </si>
  <si>
    <t>Dommergues, J.-L. (7005205355)</t>
  </si>
  <si>
    <t>Upper Sinemurian ammonites of Burgundy, France: biostratigraphy and paleontological notes; [Les ammonites du Sinemurien superieur de Bourgogne (France): biostratigraphie et remarques paleontologiques]</t>
  </si>
  <si>
    <t>http://jurassic.ru/pdf/dommergues1993_sinemur.pdf</t>
  </si>
  <si>
    <t>Burgundy; France; ammonite; biostratigraphy; condensed sequence; Jurassic; Sinemurian</t>
  </si>
  <si>
    <t>DRE Rhône-Alpes VNF Direction régionale de Lyon</t>
  </si>
  <si>
    <t>Le transport fluvial sur l'axe Rhone - Saône</t>
  </si>
  <si>
    <t>DRE Rhône-Alpes, VNF</t>
  </si>
  <si>
    <t xml:space="preserve">transport intermodal, capacité développement, état des lieux, </t>
  </si>
  <si>
    <t>Fond documentaire RIVES, ENTPE</t>
  </si>
  <si>
    <t>DURANTON H., LAUVERGNAT-GAGNIERE C.</t>
  </si>
  <si>
    <t>Journal d'un voyage aux environs de la Loire et de la Saône jusqu'à la mer Méditerranée et sur les côtes du Languedoc et de la Provence 1772-1776</t>
  </si>
  <si>
    <t>Publications de l'Université de Saint Etienne</t>
  </si>
  <si>
    <t>202 p.</t>
  </si>
  <si>
    <t>histoire, transport, voyage</t>
  </si>
  <si>
    <t>Faessel B., Roger M.C., Cazin B.</t>
  </si>
  <si>
    <t xml:space="preserve">Incidence de rejets ponctuels et diffus sur les communautés d'invertébrés benthiques d'un cours d'eau du Beaujolais : l'Ardières. </t>
  </si>
  <si>
    <t>CEMAGREF LYON BELY. Annls Limnol</t>
  </si>
  <si>
    <t>Etude de la population d'oiseaux de la basse vallée du Doubs</t>
  </si>
  <si>
    <t>LACOMBE O., ANGELIER J.</t>
  </si>
  <si>
    <t>Evolution tectonique du Jura externe au Cénozoique et perturbations de contraintes dans la Zone Transformante Rhin-Saône</t>
  </si>
  <si>
    <t>Comptes rendu de l'Académie des Sciences série II</t>
  </si>
  <si>
    <t>http://merco220.free.fr/pdf/lacombe-cras-1993b.pdf</t>
  </si>
  <si>
    <t>géologie, tectonique</t>
  </si>
  <si>
    <t>Lacombe O.; Angelier J.; Byrne D.; Dupin J.M.</t>
  </si>
  <si>
    <t>Lacombe, O. (35321373800); Angelier, J. (7005174985); Byrne, D. (57216108404); Dupin, J.M. (7003515781)</t>
  </si>
  <si>
    <t>Eocene‐Oligocene tectonics and kinematics of the Rhine‐Saone Continental Transform Zone (eastern France)</t>
  </si>
  <si>
    <t>Tectonics</t>
  </si>
  <si>
    <t>10.1029/93TC00233</t>
  </si>
  <si>
    <t>France, Rhine-Saone Transform; continental collision; Eocene; kinematics; Oligocene; rift/transform system; tectonics</t>
  </si>
  <si>
    <t>LAFONT, M; JUGET, J</t>
  </si>
  <si>
    <t>Description de Rhyacodrilus ardierae n. sp. (Oligochaeta, Tubificidae) recoltée dans l'Ardières (affluent de la Saône, France)</t>
  </si>
  <si>
    <t>Bulletin de la société zoologique de France</t>
  </si>
  <si>
    <t>1992 ANNUAL CONF OF THE SOC-ZOOLOGIQUE-DE-FRANCE</t>
  </si>
  <si>
    <t>JUL 06-08, 1992</t>
  </si>
  <si>
    <t>SOC ZOOL FRANCE</t>
  </si>
  <si>
    <t>MANCA M.</t>
  </si>
  <si>
    <t>Sites et monuments</t>
  </si>
  <si>
    <t xml:space="preserve"> 1—4</t>
  </si>
  <si>
    <t>risques, crues</t>
  </si>
  <si>
    <t xml:space="preserve"> - archives départemantales Saône-et-Loire
 - biblio rapport 2003</t>
  </si>
  <si>
    <t>Perrier C.</t>
  </si>
  <si>
    <t>Etude de la protection des lieux habités contre les fortes crues de la Saône</t>
  </si>
  <si>
    <t>Perrier R.</t>
  </si>
  <si>
    <t>Perrier, R. (6701598707)</t>
  </si>
  <si>
    <t>Les roches ornementales de Bourgogne</t>
  </si>
  <si>
    <t>Mines &amp; carrieres. Les techniques</t>
  </si>
  <si>
    <t>Building materials; Geology; Limestone; Mineral resources; Quarries; Quarrying; Rock products; Burgundy, France; Ornamental rocks; Ornamental stones; Rocks</t>
  </si>
  <si>
    <t>Petit C.</t>
  </si>
  <si>
    <t>Un bassin d'avant-pays de type pelliculaire, la Bresse au Plio-pléistocène.</t>
  </si>
  <si>
    <t>Thèse de Géologie, Univ. de Bourgogne, Centre des Sciences de la Terre</t>
  </si>
  <si>
    <t>320 p.</t>
  </si>
  <si>
    <t>Piquet F.</t>
  </si>
  <si>
    <t xml:space="preserve">Le fleuve et ses métamorphoses. </t>
  </si>
  <si>
    <t>Colloque International, Université Lyon3-Jean Moulin, 13 au 15 mai 1992</t>
  </si>
  <si>
    <t xml:space="preserve">527 p.   </t>
  </si>
  <si>
    <t>Didier Erudition, Paris</t>
  </si>
  <si>
    <t>Roché J.; Frochot B.</t>
  </si>
  <si>
    <t>Roche, J. (7202267926); Frochot, B. (6602432800)</t>
  </si>
  <si>
    <t>Ornithological contribution to river zonation</t>
  </si>
  <si>
    <t>Acta Oecologica</t>
  </si>
  <si>
    <t>https://www.researchgate.net/publication/281321917_Roche_J_et_Frochot_B_1993_-_Ornithological_contribution_to_river_zonation_Acta_Oecologica_14_3_415_-_434</t>
  </si>
  <si>
    <t>France, Saone River; Abramis brama; Actitis hypoleucos; Barbus barbus; Cinclus cinclus; Fulica atra; Salmo trutta; Sterna hirundo; Thymallus thymallus; bird community; indicator species; river zonation</t>
  </si>
  <si>
    <t>RUSCHER M.</t>
  </si>
  <si>
    <t>Dragage de la Saône : infrastructure et écologie font bon ménage</t>
  </si>
  <si>
    <t>Navigation ports et industries n°4</t>
  </si>
  <si>
    <t>Editiond de la navigation du Rhin/Strasbourg</t>
  </si>
  <si>
    <t>Dragage, écologie</t>
  </si>
  <si>
    <t xml:space="preserve">Fond documentaire UMR 5600, salle Le Lannoun </t>
  </si>
  <si>
    <t>Les moyens et les conditions de développement du trafic sur l'axe Rhône-Saône</t>
  </si>
  <si>
    <t>Navigation ports et industries n°18</t>
  </si>
  <si>
    <t>Navigation, trafic, programme d'action, axe, port fluviaux</t>
  </si>
  <si>
    <t>L'axe Rhône-Saône-Rhin : un chantier permanent</t>
  </si>
  <si>
    <t>Navigation ports et industries n°10</t>
  </si>
  <si>
    <t>Edition de la navigation du Rhin/Strasbourg</t>
  </si>
  <si>
    <t xml:space="preserve">Navigation, aménagement </t>
  </si>
  <si>
    <t>Santiago S.; Thomas R.L.; Larbaigt G.; Rossel D.; Echeverria M.A.; Tarradellas J.; Loizeau J.L.; McCarthy L.; Mayfield C.I.; Corvi C.</t>
  </si>
  <si>
    <t>Santiago, S. (7006415276); Thomas, R.L. (15038509700); Larbaigt, G. (57215730095); Rossel, D. (6602815433); Echeverria, M.A. (16446652900); Tarradellas, J. (6701373157); Loizeau, J.L. (7004427571); McCarthy, L. (7102402430); Mayfield, C.I. (7005393632); Corvi, C. (6601974265)</t>
  </si>
  <si>
    <t>Comparative ecotoxicity of suspended sediment in the lower Rhone River using algal fractionation, Microtox® and Daphnia magna bioassays</t>
  </si>
  <si>
    <t>10.1007/BF00005472</t>
  </si>
  <si>
    <t>France, Lake Geneva; France, Rhone River; France, Saone River; Switzerland, Lake Geneva; Switzerland, Rhone River; algae; Daphnia; Daphnia magna; algal fractionation; bioassay; cadmium; chromium; copper; ecotoxicity; lead; mercury; Microtox; nickel; sediment; zinc</t>
  </si>
  <si>
    <t xml:space="preserve">Syndicat mixte d'étude pour l'aménagement du bassin de la Saône et du Doubs (BRGM) </t>
  </si>
  <si>
    <t xml:space="preserve">Evolution de la qualité et protection des eaux souterraines du lit majeur de la Saône. Rapport BRGM/CPGF </t>
  </si>
  <si>
    <t>Techniques de piégeage de la cheimatobie Operophtera brumata L.et de l'hibernie Erannis defoliaria CL.(Lépidoptères Géométrides) dans les chenaies du Val de Saône (21)</t>
  </si>
  <si>
    <t>INSECTE RAVAGEUR ; LEPIDOPTERE ; PIEGEAGE</t>
  </si>
  <si>
    <t>Niveaux relatifs et structure des populations de cheimatobie et d'hibernie capturées sur arbres pièges en 1986 dans les chênaies du Val de Saône (21)</t>
  </si>
  <si>
    <t xml:space="preserve">INSECTE RAVAGEUR ; PIEGEAGE ; DYNAMIQUE DE POPULATION </t>
  </si>
  <si>
    <t>Techniques de piégeage de la cheimatobie :  Operophtera brumata L. et de l'hibernie : Erannis defoliaria CL.(Lépidoptères Géométrides) dans les chenaies du Val de Saône (21)</t>
  </si>
  <si>
    <t>PROTECTION DE LA FORET ; LUTTE PHYTOSANITAIRE + INSECTE ; LEPIDOPTERE ; COTE D'OR ; VAL DE Saône</t>
  </si>
  <si>
    <t>Bruckert S.; Bekkary M.</t>
  </si>
  <si>
    <t>Bruckert, S. (6603058366); Bekkary, M. (6505875273)</t>
  </si>
  <si>
    <t>Effect of rock permeability on the formation of diagnostic argillic and fragipan horizons</t>
  </si>
  <si>
    <t>Canadian Journal of Soil Science</t>
  </si>
  <si>
    <t>10.4141/cjss92-007</t>
  </si>
  <si>
    <t>France; Franche-Comte; Haute-Saone; aeolian deposit; Alfisol; argillic horizon; fragipan horizon; rock permeability</t>
  </si>
  <si>
    <t>CEMAGREF LYON</t>
  </si>
  <si>
    <t>Rivière la Saône : conception et suivi de frayères artificielles.</t>
  </si>
  <si>
    <t>MINISTERE DE L'ENVIRONNEMENT, SIRAS, CNR</t>
  </si>
  <si>
    <t>CNR, BETURE SETAME</t>
  </si>
  <si>
    <t>Etude générale des zones d’activité et d’habitation en Val de Saône</t>
  </si>
  <si>
    <t>COULON, M</t>
  </si>
  <si>
    <t>La Distension oligocene dans le nord-est du bassin de Paris (perturbation des directions d'extension et distribution des stylolites)</t>
  </si>
  <si>
    <t>Dumolard P.; Praicheux J.</t>
  </si>
  <si>
    <t>Dumolard, P. (7005380517); Praicheux, J. (6507001379)</t>
  </si>
  <si>
    <t xml:space="preserve">Chronique comtoise : L'évolution démographique de la Franche-Comté dans les années 1980 </t>
  </si>
  <si>
    <t>France; Franche-Comte; population change; regional geography; residential population</t>
  </si>
  <si>
    <t>Genin B.</t>
  </si>
  <si>
    <t xml:space="preserve">Corophium curvispinum Sars, 1895 (Crustacea, Amphipoda) dans la Saône. </t>
  </si>
  <si>
    <t>Bulletin scientifique de Bourgogne</t>
  </si>
  <si>
    <t>MALLET N.</t>
  </si>
  <si>
    <t xml:space="preserve">Le Grand-Pressigny : ses relations avec la civilisation Saône-Rhône </t>
  </si>
  <si>
    <t>Thèse de doctorat à l'université de Franche-Comté, Besançon, 2 volumes</t>
  </si>
  <si>
    <t>éd. La Société des Amis du Musée du Grand-Pressigny</t>
  </si>
  <si>
    <t>PASSARD, F; PININGRE, JF; URLACHER, JP</t>
  </si>
  <si>
    <t>L'habitat et l'occupation du sol des plateaux du Jura central et du Bassin supérieur de la Saône.</t>
  </si>
  <si>
    <t>L'habitat et l'occupation du sol à l'Age du Bronze en Europe</t>
  </si>
  <si>
    <t>Lons-le-Saunier Conference on the Year of Archeology</t>
  </si>
  <si>
    <t>MAY 16-19, 1990</t>
  </si>
  <si>
    <t>LONS LE SAUNIER, FRANCE</t>
  </si>
  <si>
    <t>Sanchez, Jesus (57198660075); Bourderon, Paule (6506336160)</t>
  </si>
  <si>
    <t>A survey of handicapped people in saône-et-loire (France)</t>
  </si>
  <si>
    <t>International Journal of Rehabilitation Research</t>
  </si>
  <si>
    <t>10.1097/00004356-199206000-00008</t>
  </si>
  <si>
    <t>Community survey; Epidemiology; People with disabilities</t>
  </si>
  <si>
    <t>Activities of Daily Living; Adolescent; Adult; Aged; Child; Comparative Study; Cross-Cultural Comparison; Cross-Sectional Studies; Disability Evaluation; Disabled Persons; Female; France; Human; Incidence; Institutionalization; Male; Middle Age; Sick Role; Social Environment; Support, Non-U.S. Gov't; adult; age; aged; article; community; disability; disabled person; epidemiology; female; France; housing; human; institutional care; major clinical study; male</t>
  </si>
  <si>
    <t>Santiago S.; Thomas R.L.; McCarthy L.; Loizeau J.L.; Larbaigt G.; Corvi C.; Rossel D.; Tarradellas J.; Vernet J.P.</t>
  </si>
  <si>
    <t>Santiago, S. (7006415276); Thomas, R.L. (15038509700); McCarthy, L. (7102402430); Loizeau, J.L. (7004427571); Larbaigt, G. (57215730095); Corvi, C. (6601974265); Rossel, D. (6602815433); Tarradellas, J. (6701373157); Vernet, J.P. (7006396705)</t>
  </si>
  <si>
    <t>Particle size characteristics of suspended and bed sediments in the rhône river</t>
  </si>
  <si>
    <t>Hydrological Processes</t>
  </si>
  <si>
    <t>10.1002/hyp.3360060210</t>
  </si>
  <si>
    <t>Particle size; Rhône River; Sediments</t>
  </si>
  <si>
    <t>France, Rhone River; Switzerland, Rhone River; Particle Size Distribution; Rhone, France/Switzerland; Rivers; Sediment Transport; Suspended Load; Particle Size Analysis; Rivers; Sedimentation - Grain Size and Shape; Soils - Sediments; carbonate; conductivity; glacier; lake; particle size; suspended sediment; turbidity; Bed Sediments; Continuous Flow Centrifugation; Suspended Sediments; Turbidity; Flow of Water</t>
  </si>
  <si>
    <t>Syndicat Mixte d’Etude pour l’Aménagement du Bassin de la Saône et du Doubs</t>
  </si>
  <si>
    <t xml:space="preserve">Le Projet Saône. Une stratégie pour l’ensemble du bassin de la Saône et du Doubs. </t>
  </si>
  <si>
    <t>Document Syndicat Mixte Saône-Doubs, Mâcon.</t>
  </si>
  <si>
    <t>Agence de l'Eau</t>
  </si>
  <si>
    <t>Bassin Versant du Doubs - bibliographie</t>
  </si>
  <si>
    <t>Agence d'urbanisme de la Communauté de Commune urbaine de Lyon</t>
  </si>
  <si>
    <t>Le Val de Saône. In Schéma d'aménagement des berges de la Saône et du Rhône</t>
  </si>
  <si>
    <t>Conseil de la communauté urbaine de Lyon</t>
  </si>
  <si>
    <t>Enjeux, risques, géomorphologie berges et versant</t>
  </si>
  <si>
    <t>Bibliothèque UMR 5600 salle Le Lannou</t>
  </si>
  <si>
    <t>La Saône et le Rhône intra-muros</t>
  </si>
  <si>
    <t>Aménagements, action du plan, accompagnement</t>
  </si>
  <si>
    <t xml:space="preserve">Eaux de Rhône-Méditerranée-Corse. </t>
  </si>
  <si>
    <t>Ouvrage collectif édité par l'Agence de l'eau RMC</t>
  </si>
  <si>
    <t xml:space="preserve">331 p.  </t>
  </si>
  <si>
    <t xml:space="preserve">Etude des berges d'un cours d'eau à vocations multiples : la Saône dans l'agglomération lyonnaise. </t>
  </si>
  <si>
    <t>D.E.A. "Interface Homme-Nature et problèmes d'aménagement" des Universités Lumière-Lyon 2, Jean Moulin-Lyon 3 et Jean Monnet-St-Etienne</t>
  </si>
  <si>
    <t>71 p.</t>
  </si>
  <si>
    <t>Balland P.; Cottereau C.</t>
  </si>
  <si>
    <t>Balland, P. (57215853459); Cottereau, C. (6506570817)</t>
  </si>
  <si>
    <t>Une methodologie d'approche des criteres multiples d'un cours d'eau. Elaboration d'un schema d'amenagement hydraulique de la Saone destine a limiter l'impact des crues juste debordantes</t>
  </si>
  <si>
    <t>10.1051/lhb/1991064</t>
  </si>
  <si>
    <t>Flood Protection; River Basins; Saone; Agriculture; Ecology; Flood control; Inland waterways; Water resources; Hydrosystems; Overflowing Highwaters; River Saone, France; Rivers</t>
  </si>
  <si>
    <t xml:space="preserve">Etre pêcheur professionnel aux engins et filets sur le Rhône et la Saône. </t>
  </si>
  <si>
    <t>DEA Sociologie, Lyon2.</t>
  </si>
  <si>
    <t>Beukenkamp P.C.</t>
  </si>
  <si>
    <t>Beukenkamp, P.C. (6505888646)</t>
  </si>
  <si>
    <t>France's geomorphological framework; [Frankrijk geomorfologisch bekeken]</t>
  </si>
  <si>
    <t>Geografisch Tijdschrift</t>
  </si>
  <si>
    <t>France; Alpine-Pyrenean; geomorphological framework; Hercynian; lithology; relief; sedimentary basin; tectonic graben</t>
  </si>
  <si>
    <t xml:space="preserve">Recherches subaquatiques en Saône : mise en évidence d'aménagements médiévaux. </t>
  </si>
  <si>
    <t xml:space="preserve">Congrès </t>
  </si>
  <si>
    <t xml:space="preserve">116e Congrès national des sociétés savantes </t>
  </si>
  <si>
    <t>Chambéry</t>
  </si>
  <si>
    <t>Broyer J.; Roché J.</t>
  </si>
  <si>
    <t>Broyer, J. (6602078792); Roche, J. (7202267926)</t>
  </si>
  <si>
    <t>The nesting population of curlew Numenius arquata in the Soane basin; [La population nicheuse de Courlis cendre Numenius arquata du bassin de la Saone]</t>
  </si>
  <si>
    <t>https://www.researchgate.net/publication/326300536_La_population_nicheuse_de_Courlis_cendre_Numenius_arquata_du_bassin_de_la_Saone</t>
  </si>
  <si>
    <t>France; Saone Basin; Numenius arquata; Numenius arquata; breeding; curlew; flooding; meadow</t>
  </si>
  <si>
    <t>Collectif</t>
  </si>
  <si>
    <t xml:space="preserve">Rivières en crise : Saône, Ain, Durance. </t>
  </si>
  <si>
    <t>Journée d'étude</t>
  </si>
  <si>
    <t xml:space="preserve">110 p.  </t>
  </si>
  <si>
    <t>Journée d'étude "Rivières en crise, Saône, Ain, Durance"</t>
  </si>
  <si>
    <t>Univ. Lyon 3, Centre de recherche en géographie et aménagement, Institut du droit de l'environnement</t>
  </si>
  <si>
    <t>Freytet P.; Plet A.</t>
  </si>
  <si>
    <t>Freytet, Pierre (7004137443); Plet, Albert (24360920300)</t>
  </si>
  <si>
    <t>Les formations stromatolitiques(tufs calcaires) récentes de la région de Tournus (Saône et Loire)</t>
  </si>
  <si>
    <t>10.1016/S0016-6995(91)80001-G</t>
  </si>
  <si>
    <t>Calcareous Tufa; Chlorophytes; Cyanophytes; Paris basin; Phreatic Cements; Stromatolites</t>
  </si>
  <si>
    <t>France, Burgundy, Tournus; algae; chlorophyte; cyanophyte; lamination; stromatolite; tufa</t>
  </si>
  <si>
    <t>GIBBINGS C.</t>
  </si>
  <si>
    <t xml:space="preserve">La Saône et le Doubs </t>
  </si>
  <si>
    <t>Moulins du morvan N° 25</t>
  </si>
  <si>
    <t>archive, navigation, moulin</t>
  </si>
  <si>
    <t>La Saône et le Doubs canalisés?</t>
  </si>
  <si>
    <t xml:space="preserve">Sites et monuments, n°132  </t>
  </si>
  <si>
    <t>canalisation, Saône, Doubs, perceptions sociales</t>
  </si>
  <si>
    <t>MANES W.</t>
  </si>
  <si>
    <t xml:space="preserve">La navigation sur la Saône. </t>
  </si>
  <si>
    <t>Iimages de Saône et Loire,n°87</t>
  </si>
  <si>
    <t>navigation, transport</t>
  </si>
  <si>
    <t>PETIT C.</t>
  </si>
  <si>
    <t>Géoarchéologie des paysages : Genèse des fonds de vallées de l'Est de la France (Géomorphologie. Quaternaire).</t>
  </si>
  <si>
    <t>Revue de géographie de l’est</t>
  </si>
  <si>
    <t>CEMAGREF</t>
  </si>
  <si>
    <t>Plan bleu</t>
  </si>
  <si>
    <t xml:space="preserve">Schéma d'aménagement des berges de la Saône et de Rhône. </t>
  </si>
  <si>
    <t xml:space="preserve">COMMUNAUTE URBAINE DE LYON AGENCE D'URBANISME.  [Lyon:REG.4314]  </t>
  </si>
  <si>
    <t>77 p.</t>
  </si>
  <si>
    <t>Ribot-Bruno J., Galea G.</t>
  </si>
  <si>
    <t xml:space="preserve">Erosion en vignobles: actualisation des outils de maîtrise et incidence sur les aménagements réalisés: site expérimental de Mercurey (Saône et Loire). </t>
  </si>
  <si>
    <t xml:space="preserve">CEMAGREF LYON HHLY. </t>
  </si>
  <si>
    <t>64 p.</t>
  </si>
  <si>
    <t>ROCHE J.</t>
  </si>
  <si>
    <t>Les moulins-bateaux sur la Saône et le Doubs</t>
  </si>
  <si>
    <t>bateaux, moulin à nef</t>
  </si>
  <si>
    <t>Lancement des travaux de Kembs-Niffer et des dragages de la Saône</t>
  </si>
  <si>
    <t>Navigation ports et industries n°12</t>
  </si>
  <si>
    <t>Aménagement, dragage</t>
  </si>
  <si>
    <t>SYNDICAT MIXTE SAONE DOUBS et DIREN Franche Comté</t>
  </si>
  <si>
    <t>Le Doubs et ses affluents, journée de réflexion</t>
  </si>
  <si>
    <t>von Stempel A.</t>
  </si>
  <si>
    <t>von Stempel, A. (6603748177)</t>
  </si>
  <si>
    <t>Joining the club</t>
  </si>
  <si>
    <t>CARGO SYSTEMS INT.</t>
  </si>
  <si>
    <t>2 Feb.</t>
  </si>
  <si>
    <t>Canals; Rhine/Rhone</t>
  </si>
  <si>
    <t>BALVAY, G</t>
  </si>
  <si>
    <t>Présence de la méduse d'eau douce Craspedacusta sowerbyi
Lankester, 1880 dans le lac d'Annecy</t>
  </si>
  <si>
    <t>ARCHIVES DES SCIENCES</t>
  </si>
  <si>
    <t>Baylon H.</t>
  </si>
  <si>
    <t>Baylon, H. (6603931952)</t>
  </si>
  <si>
    <t>Avis de l'Académie nationale de médecine sur la réhabilitation du site de la décharge de Montchanin (Saône-et-Loire).</t>
  </si>
  <si>
    <t>Bulletin de l'Academie Nationale de Medecine</t>
  </si>
  <si>
    <t>France; Hazardous Waste; Human; Industrial Waste; Refuse Disposal; Societies, Medical; article; France; hazardous waste; human; industrial waste; medical society; methodology; standard; waste disposal</t>
  </si>
  <si>
    <t>Les gués de la Saône. In Val-de-Saône au fil de l'eau, au fil du temps, de Mâcon à Lyon l'empreinte d'un fleuve sur sa région</t>
  </si>
  <si>
    <t>Centre rural animation information, lycée agricole Edouard-herriot (Cibeins)</t>
  </si>
  <si>
    <t>Bravard, J.-P. (7003894298)</t>
  </si>
  <si>
    <t>Observations nouvelles sur la dynamique fluviale et l'alluvionnement de la Saone a l'Holocene, entre Villefranche et Anse (Rhone)</t>
  </si>
  <si>
    <t>https://www.persee.fr/doc/rgest_0035-3213_1990_num_30_1_2181</t>
  </si>
  <si>
    <t>France; Rhone; Saone River; aggradation; archaeological survey; channel stability; floodplain alluviation; fluvial dynamics; Holocene; Tardiglacial deposit</t>
  </si>
  <si>
    <t>Briggs D.E.G.; Gall J.-C.</t>
  </si>
  <si>
    <t>Briggs, Derek E. G. (57203106346); Gall, Jean-Claude (7102057694)</t>
  </si>
  <si>
    <t>The continuum in soft-bodied biotas from transitional environments: A quantitative comparison of Triassic and Carboniferous Konservat-Lagerstätten</t>
  </si>
  <si>
    <t>Paleobiology</t>
  </si>
  <si>
    <t>10.1017/S009483730000988X</t>
  </si>
  <si>
    <t>France, Saone-et-Loire, Blanzy-Montceau; UK, Scotland, Glencartholm; USA, Illinois, Mazon Creek; USA, Montana Bear Gulch; Carboniferous; faunal similarity; Konservat-Lagerstatten; transitional environment; Triassic</t>
  </si>
  <si>
    <t>Bruno A., Sivignon J.</t>
  </si>
  <si>
    <t xml:space="preserve">Un système d'exploitation : la vaine pâture. In Val-de-Saône au fil de l'eau, au fil du temps, de Mâcon à Lyon l'empreinte d'un fleuve sur sa région, </t>
  </si>
  <si>
    <t>CASTELNAUD G., BABIN D.</t>
  </si>
  <si>
    <t>La pêche professionnelle aux filets et aux engins dans les eaux continentales français : part. 1 Les bassins Seine, Loire, Allier, Vilaine / part. 2 Les bassins Rhône-Saône-Doubs, Rhin, Somme, Charente, Garonne-Dordogne, Adour et les lacs Alpins</t>
  </si>
  <si>
    <t xml:space="preserve">CEMAGREF BORDEAUX ALBX. </t>
  </si>
  <si>
    <t>147 p.</t>
  </si>
  <si>
    <t xml:space="preserve">EAU INTERIEURE ; PECHE PROFESSIONNELLE ; LAC ; BASSIN VERSANT </t>
  </si>
  <si>
    <t>CEMAGREF BORDEAUX APBX</t>
  </si>
  <si>
    <t>Val-de-Saône au fil de l'eau, au fil du temps</t>
  </si>
  <si>
    <t>72 p.</t>
  </si>
  <si>
    <t xml:space="preserve">biologie, histoire, navigation, sociologie, </t>
  </si>
  <si>
    <t>Desbat L.</t>
  </si>
  <si>
    <t xml:space="preserve">Thoissey : péages, chemin de halage et grands équipages. </t>
  </si>
  <si>
    <t>Les nouvelles annales de l'Ain, Soc. d'Emulation de l'Ain, 33-102</t>
  </si>
  <si>
    <t>ELMEKKI K.</t>
  </si>
  <si>
    <t>Lyon, la Saône au fil des heures</t>
  </si>
  <si>
    <t>Ed Xavier Lejeune</t>
  </si>
  <si>
    <t>Lyon, photo, histoire, pont</t>
  </si>
  <si>
    <t>Frochot B.; Roché J.</t>
  </si>
  <si>
    <t>Frochot, B. (6602432800); Roche, J. (7202267926)</t>
  </si>
  <si>
    <t>Suivi de populations d'oiseaux nicheurs par la methode des indices ponctuels d'abondance (IPA)</t>
  </si>
  <si>
    <t>https://www.researchgate.net/publication/281372461_Frochot_B_Roche_J_1990_-_Suivi_de_populations_d%27oiseaux_nicheurs_par_la_methode_des_indices_ponctuels_d%27abondance_IPA_Alauda_58_1_29_-_35</t>
  </si>
  <si>
    <t>France; Saone; Ardea cinerea; Ardea cinerea; Aves; Dasynotus; Gallinula chloropus; Gallinula chloropus; Sylvia atricapilla; Sylvia atricapilla; Sylvia communis; Sylvia communis; blackcap; census; grey heron; heron; moorhen; whitethroat</t>
  </si>
  <si>
    <t>GARMIER J.F.</t>
  </si>
  <si>
    <t>Le guide du Maconnais</t>
  </si>
  <si>
    <t>La manufacture</t>
  </si>
  <si>
    <t>Inondation, histoire, panorama</t>
  </si>
  <si>
    <t>Janin P.</t>
  </si>
  <si>
    <t>Les conditions juridiques de l'exploitation des prairies inondables du Val-de-Saône. In Val-de-Saône au fil de l'eau, au fil du temps, de Mâcon à Lyon l'empreinte d'un fleuve sur sa région,</t>
  </si>
  <si>
    <t>Lacombe O.; Angelier J.; Bergerat F.; Laurent P.</t>
  </si>
  <si>
    <t>Lacombe, O. (35321373800); Angelier, J. (7005174985); Bergerat, F. (7004303098); Laurent, P. (7102835649)</t>
  </si>
  <si>
    <t>Tectoniques superposees et perturbations de contrainte dans la zone transformante Rhin-Saone: apport de l'analyse des failles et des macles de la calcite</t>
  </si>
  <si>
    <t>http://merco220.free.fr/pdf/lacombe-bsgf-1990.pdf</t>
  </si>
  <si>
    <t>Burgundy Platform; France; brittle deformation; calcite twinning; palaeostress; Rhine-Saone Transform Zone; stress field</t>
  </si>
  <si>
    <t>Lacombe O.; Angelier J.; Laurent Ph.; Bergerat F.; Tourneret Ch.</t>
  </si>
  <si>
    <t>Lacombe, O. (35321373800); Angelier, J. (7005174985); Laurent, Ph. (7102835649); Bergerat, F. (7004303098); Tourneret, Ch. (6507897225)</t>
  </si>
  <si>
    <t>Joint analyses of calcite twins and fault slips as a key for deciphering polyphase tectonics: Burgundy as a case study</t>
  </si>
  <si>
    <t>Tectonophysics</t>
  </si>
  <si>
    <t>10.1016/0040-1951(90)90168-8</t>
  </si>
  <si>
    <t>France, Burgundy; calcite twin analysis; fault striation analysis; palaeostress; polyphase deformation; tectonics</t>
  </si>
  <si>
    <t>Landais A.; Cuvier C.</t>
  </si>
  <si>
    <t>Landais, A. (7004213305); Cuvier, C. (7003710082)</t>
  </si>
  <si>
    <t>Exercice ORSEC et médecine de catastrophe 1989. Tournus, Saône-et-Loire.</t>
  </si>
  <si>
    <t>Cahiers d"anesthesiologie</t>
  </si>
  <si>
    <t>Civil Defense; Disaster Planning; Emergency Medicine; France; Human; article; civil defense; disaster planning; emergency medicine; France; human; organization and management</t>
  </si>
  <si>
    <t>LENCO, BALLAND, GARRY</t>
  </si>
  <si>
    <t>Etude par télédétection au 1:50000 des zones inondables et du drainage dans le bassin de débordement de la Saône</t>
  </si>
  <si>
    <t>période crues, limites zones inondées</t>
  </si>
  <si>
    <t>Mace S.</t>
  </si>
  <si>
    <t>La dynamique du confluent du Rhône et de la Saône à l'époque Gallo-romaine.</t>
  </si>
  <si>
    <t>Mémoire D.E.A., Univ. Lyon 3</t>
  </si>
  <si>
    <t>Persat H.; Berrebi P.</t>
  </si>
  <si>
    <t>Persat, Henri (6602387785); Berrebi, Patrick (56124401100)</t>
  </si>
  <si>
    <t>Relative ages of present populations of Barbus barbus and Barbus meridionalis (Cyprinidae) in southern France: Preliminary considerations</t>
  </si>
  <si>
    <t>Aquatic Living Resources</t>
  </si>
  <si>
    <t>10.1051/alr:1990027</t>
  </si>
  <si>
    <t>Barbus barbus/B. Meridionalis; Biogeography; Genetics; History</t>
  </si>
  <si>
    <t>Rotillon S.</t>
  </si>
  <si>
    <t xml:space="preserve">Etude géomorphologique (cours et vallée de la Loue et du Doubs inférieur). </t>
  </si>
  <si>
    <t>Mémoire de maîtrise, Univ. Paris X</t>
  </si>
  <si>
    <t>Balland P.</t>
  </si>
  <si>
    <t xml:space="preserve">La Saône : problématique des crues justes débordantes. </t>
  </si>
  <si>
    <t xml:space="preserve">BETURE SETAME </t>
  </si>
  <si>
    <t>Étude du Délaissé de Saône entre Pagny et Seurre</t>
  </si>
  <si>
    <t xml:space="preserve">hydraulique, crue, navigation, aménagement, diagnostic fonctionnement </t>
  </si>
  <si>
    <t>BRAVARD J. P., BURNOUF J., et al.</t>
  </si>
  <si>
    <t>Géomorphologie et archéologie dans la région lyonnaise : questions et réponses d'un dialogue interdisciplinaire</t>
  </si>
  <si>
    <t>Bulletin de la Société préhistorique française</t>
  </si>
  <si>
    <t xml:space="preserve">Bras mort, comblement, interdisciplinarité 
</t>
  </si>
  <si>
    <t xml:space="preserve">BRAVARD J.P., UNTERMAIER J. </t>
  </si>
  <si>
    <t>Rivières en crise : Saône, Ain, Durance</t>
  </si>
  <si>
    <t>Ecologie, inondation, droit, protection</t>
  </si>
  <si>
    <t>Fond documentaire UMR 5600, salle Le Lannoun côte: 627.4 RIV</t>
  </si>
  <si>
    <t>Centofanti M.; Chessel D.; Doledec S.</t>
  </si>
  <si>
    <t>Centofanti, M. (7003952843); Chessel, D. (6701320483); Doledec, S. (6701413555)</t>
  </si>
  <si>
    <t>Stabilite d'une structure spatiale et compromis d'une analyse statistique multi-tableaux: application a la physico-chimie d'un lac reservoir</t>
  </si>
  <si>
    <t>Revue des Sciences de l'Eau</t>
  </si>
  <si>
    <t>10.7202/705024ar</t>
  </si>
  <si>
    <t>France; Saone-et-Loire; Sorme Lake; Reservoirs--Chemical Analysis; Statistical Methods; lake stratification; limnology; multiway matrix; statistical analysis; Limnology; Multiway Matrices Statistical Analysis; Principal Component Analysis; Reservoir Lake; Lakes</t>
  </si>
  <si>
    <t>CNR-Beture Setame</t>
  </si>
  <si>
    <t xml:space="preserve">Rivière la Saône : élaboration d'un schéma d'aménagement hydraulique destiné à limiter l'impact des crues justes débordantes. </t>
  </si>
  <si>
    <t>Rapport, 3 phases</t>
  </si>
  <si>
    <t xml:space="preserve"> 288 p.</t>
  </si>
  <si>
    <t>Gervasoni V.</t>
  </si>
  <si>
    <t xml:space="preserve">Lutte contre les inondations et protection de l'environnement en Val-de-Saône. </t>
  </si>
  <si>
    <t>GUERREAU A.</t>
  </si>
  <si>
    <t>Le pont sur la Saône</t>
  </si>
  <si>
    <t>Image de Saône et Loire n°78</t>
  </si>
  <si>
    <t>Travaux, franchissement, histoire</t>
  </si>
  <si>
    <t>Institution interdépartementale des bassins Rhône-Saône</t>
  </si>
  <si>
    <t>La Saône. In Schéma inter-régional Rhône-Saône</t>
  </si>
  <si>
    <t>Institution interdépartementale des bassins Rhône-Saône, CINAM Montpellier</t>
  </si>
  <si>
    <t>Tourisme fluvial, sport et loisirs</t>
  </si>
  <si>
    <t>PLAISANCE  G.</t>
  </si>
  <si>
    <t>L'exploitation des bois de marine de Bourgogne et leur expédition par la Saône et le Rhône au XVIIIeme siècle</t>
  </si>
  <si>
    <t>Comité des travaux d'histoires et scientifiques - Colloque La ville et le fleuve - Editions du CTHS</t>
  </si>
  <si>
    <t>Colloque La ville et le fleuve - 112e congrès des sociétés savantes</t>
  </si>
  <si>
    <t>21-25 avril 1987</t>
  </si>
  <si>
    <t>bois, conflits, forêt, bateaux</t>
  </si>
  <si>
    <t>Entre Saône et Loue, la basse vallée du Doubs</t>
  </si>
  <si>
    <t>Association de sauvegarde du Doubs</t>
  </si>
  <si>
    <t>dynamique fluvial, faune et flore, loisir, instabilité diversité</t>
  </si>
  <si>
    <t>CREN Rhône Alpes</t>
  </si>
  <si>
    <t>Roché J.</t>
  </si>
  <si>
    <t>Roche, J. (7202267926)</t>
  </si>
  <si>
    <t>Un gradient ecologique: la succession des oiseaux nicheurs le long des cours d'eau</t>
  </si>
  <si>
    <t>Acta Oecologica/Oecologia Generalis</t>
  </si>
  <si>
    <t>https://www.researchgate.net/publication/281322014_Roche_J_1989_-_Un_gradient_ecologique_la_succession_des_oiseaux_nicheurs_le_long_des_cours_d%27eau_Acta_OecologicaOecolGener_10_1_37_-_50</t>
  </si>
  <si>
    <t>France; Saone Basin; bird; riparian</t>
  </si>
  <si>
    <t>Contribution au denombrement et a l'ecologie de sept especes d'oiseaux aquatiques nicheurs en riviere</t>
  </si>
  <si>
    <t>https://www.researchgate.net/publication/281321884_Roche_J_1989_-_Contribution_au_denombrement_et_a_l%27ecologie_des_sept_especes_d%27oiseaux_aquatiques_nicheurs_en_riviere_Alauda_57_3_172_-_183</t>
  </si>
  <si>
    <t>France; Saone; Alcedo atthis; Cinclus cinclus; Cygnus olor; Fulica atra; Gallinula chloropus; Motacilla cinerea; Podiceps cristatus; bird; riparian</t>
  </si>
  <si>
    <t>La Saône : le point de vue de l'écologiste.</t>
  </si>
  <si>
    <t>Adam D.P.</t>
  </si>
  <si>
    <t>Adam, David P. (7201881598)</t>
  </si>
  <si>
    <t>Correlations of the Clear Lake, California, core CL-73-4 pollen sequence with other long climate records</t>
  </si>
  <si>
    <t>Special Paper of the Geological Society of America</t>
  </si>
  <si>
    <t>10.1130/SPE214-p81</t>
  </si>
  <si>
    <t>Biwa Lake; Bogota; Bourgogne-Franche-Comte; California; Clear Lake [California]; Colombia; France; Grande Pile; Haute Saone; Honshu; Japan; Kinki; Macedonia [Southern Europe]; Mono Basin; Rocky Mountains; Shiga; Sierra Nevada [California]; United States; Glacial geology; Isotopes; Oxygen; Piles; Continental glaciations; Lake Biwa , Japan; Last interglacial; Marine oxygen isotopes; Oxygen isotope records; Pollen sequences; Relative amplitude; Rocky Mountains; correlation; historical record; Last Glacial-Interglacial; paleoclimate; palynology; sediment core; sedimentary sequence; Lakes</t>
  </si>
  <si>
    <t>Agence de l’Eau Rhône-Méditerranée-Corse (AERMC)</t>
  </si>
  <si>
    <t xml:space="preserve">L'eutrophisation dans le bassin Rhône-Méditérannéee-Corse. </t>
  </si>
  <si>
    <t>Rapport AERMC Lyon</t>
  </si>
  <si>
    <t>149 p.</t>
  </si>
  <si>
    <t>BARTHELEMY A.</t>
  </si>
  <si>
    <t>Le tumulus des muraignes en prairie de Seille</t>
  </si>
  <si>
    <t>Annales de l'academie de Mâcon</t>
  </si>
  <si>
    <t>3eme série</t>
  </si>
  <si>
    <t>tome LXIV</t>
  </si>
  <si>
    <t>gallo romain, tumulus,</t>
  </si>
  <si>
    <t>Combault J.; Duviard M.; Bonnet M.; Thivans P.; Thibonnet J.-L.; Guichard M.; Guiet C.; Causse G.; de Matteis D.; Bouvy B.; Virlogeux M.; Chaussat J.-C.; Porcherel H.; Ponchaud B.</t>
  </si>
  <si>
    <t>Combault, J. (6603119175); Duviard, M. (6506281077); Bonnet, M. (57197636765); Thivans, P. (6506713039); Thibonnet, J.-L. (6603939939); Guichard, M. (7005582377); Guiet, C. (57191018014); Causse, G. (6701341081); de Matteis, D. (6602492849); Bouvy, B. (6603729580); Virlogeux, M. (7003500005); Chaussat, J.-C. (6504640832); Porcherel, H. (6504630894); Ponchaud, B. (6504624535)</t>
  </si>
  <si>
    <t>Viaduc du vallon de Maupre, a Charolles (Saone-et-Loire</t>
  </si>
  <si>
    <t>Travaux Paris</t>
  </si>
  <si>
    <t>Concrete Construction--Prestressing; Concrete Products--Slabs; Concrete Reinforcements; Highway Systems--France; Box Girder Decks; Decks; Bridges, Composite</t>
  </si>
  <si>
    <t>Ferrand J.; Morcrette J.P.</t>
  </si>
  <si>
    <t>Ferrand, J. (57220431590); Morcrette, J.P. (7004041242)</t>
  </si>
  <si>
    <t>Underground railway line D: preliminary results and balance of the civil engineering workings.</t>
  </si>
  <si>
    <t>Proceedings: Tunnels and water :
water and its influence on the design, construction and exploitation of tunnels and underground works</t>
  </si>
  <si>
    <t>2 , Rotterdam, The Netherlands, A.A. Balkema, 1988</t>
  </si>
  <si>
    <t>International Congress on Tunnels and Water</t>
  </si>
  <si>
    <t xml:space="preserve">12-15 juin 1988 </t>
  </si>
  <si>
    <t>Madrid</t>
  </si>
  <si>
    <t>Cotation des milieux naturels de la basse vallée du Doubs en Saône et Loire</t>
  </si>
  <si>
    <t>Laval G.; Souillet G.; Philippe N.; Tuyns A.</t>
  </si>
  <si>
    <t>Laval, G. (57198031689); Souillet, G. (7006106939); Philippe, N. (7006140644); Tuyns, A. (7005314790)</t>
  </si>
  <si>
    <t>Facteurs d'environnement et leucémie aiguë chez l'enfant. A propos d'une étude cas-témoin réalisée dans la région Rhône-Alpes.</t>
  </si>
  <si>
    <t>Pédiatrie</t>
  </si>
  <si>
    <t>Acute Disease; Adolescent; Child; Child, Preschool; Environment; Environmental Exposure; Female; France; Humans; Infant; Infant, Newborn; Leukemia; Male; Paternal Age; Seasons; Socioeconomic Factors; acute disease; adolescent; article; child; environment; environmental exposure; female; France; genetics; human; infant; leukemia; male; newborn; paternal age; preschool child; season; socioeconomics</t>
  </si>
  <si>
    <t>LEMAN-DELERIVE G.</t>
  </si>
  <si>
    <t>Les Ages du fer dans la vallée de la Saône (VIIe - 1er siècles avant notre ère).</t>
  </si>
  <si>
    <t>Revue du Nord. Actes de colloque</t>
  </si>
  <si>
    <t>https://www.persee.fr/doc/rnord_0035-2624_1988_num_70_276_4361_t1_0203_0000_2</t>
  </si>
  <si>
    <t>7ème colloque de l'A.F.E.A.F.</t>
  </si>
  <si>
    <t>12-15 mai 1983</t>
  </si>
  <si>
    <t>Rully</t>
  </si>
  <si>
    <t>LIENARD, G; LHERM, M; BEBIN, D</t>
  </si>
  <si>
    <t>COMPARISON OF DIFFERENT PRODUCTION SYSTEMS IN CHAROLAIS BEEF HERDS IN GRAZIER ZONES</t>
  </si>
  <si>
    <t>RECUEIL DE MEDECINE VETERINAIRE</t>
  </si>
  <si>
    <t>6-7</t>
  </si>
  <si>
    <t>Spécial Rhône-Saône-Rhin</t>
  </si>
  <si>
    <t>Navigation, dérivation, canal</t>
  </si>
  <si>
    <t>Le fer et la voie d'eau se liguent pour développer le conteneur sur l'axe Saône-Loire</t>
  </si>
  <si>
    <t>Aménagement, chemin de fer, conteneur fluvial</t>
  </si>
  <si>
    <t>Tachet H.; Gaschignard-Fossati O.; Cellot B.; Berly A.</t>
  </si>
  <si>
    <t>Tachet, H. (6602136271); Gaschignard-Fossati, O. (57191350979); Cellot, B. (6602692081); Berly, A. (6503880218)</t>
  </si>
  <si>
    <t>Le macrobenthos de la Saône</t>
  </si>
  <si>
    <t>10.1051/limn/1988008</t>
  </si>
  <si>
    <t>Large rivers; Longitudinal zonation; Macrobenthos; Saône river</t>
  </si>
  <si>
    <t>VIVIAN H.</t>
  </si>
  <si>
    <t>Chronique hydrologique de la Région Rhône-Alpes - Année 1985</t>
  </si>
  <si>
    <t>Revue géographique de Lyon</t>
  </si>
  <si>
    <t>https://www.persee.fr/doc/geoca_0035-113x_1988_num_63_4_3379</t>
  </si>
  <si>
    <t>hydrologie</t>
  </si>
  <si>
    <t>Weissenbach M.J.; Bettembourg D.R.; Vadot J.J.</t>
  </si>
  <si>
    <t>Weissenbach, M.J. (6602410516); Bettembourg, D.R. (56802610000); Vadot, J.J. (56633663600)</t>
  </si>
  <si>
    <t>La santé dentaire des enfants Lorraine et de Haute-Saône en 1987.</t>
  </si>
  <si>
    <t>Journal de biologie buccale</t>
  </si>
  <si>
    <t>Adolescent; Age Factors; Child; Cross-Sectional Studies; Dental Caries; DMF Index; Female; France; Humans; Male; Sex Factors; Tooth, Deciduous; adolescent; age; article; child; cross-sectional study; deciduous tooth; dental caries; female; France; health survey; human; male; sex difference</t>
  </si>
  <si>
    <t>Agacinski A.; Petry J.</t>
  </si>
  <si>
    <t>Agacinski, A. (6504705464); Petry, J. (7006342176)</t>
  </si>
  <si>
    <t>L'ENFOUISSEMENT DES DECHETS INDUSTRIELS EN DECHARGE CONTROLEE. UNE REALISATION EN FRANCHE-COMTE: LA DECHARGE DE VAIVRE (HAUTE-SAONE)</t>
  </si>
  <si>
    <t>TECH. SCI. MUNIC.</t>
  </si>
  <si>
    <t>controlled tipping; France; geographic distribution; industrial waste; solid waste management; theoretical study</t>
  </si>
  <si>
    <t>Etat de référence de la qualité biologique des eaux de la Saône au niveau des rejets de la station d'épuration de Fontaines/Saône.</t>
  </si>
  <si>
    <t>Rapport à la COURLY</t>
  </si>
  <si>
    <t>68 p.</t>
  </si>
  <si>
    <t>Babendererde Siegmund</t>
  </si>
  <si>
    <t>Babendererde, Siegmund (6603307878)</t>
  </si>
  <si>
    <t>Underpassing the Rhone and Saone in Lyon, France, with a hydro shield and extruded steel fibre concrete lining.</t>
  </si>
  <si>
    <t>Proceedings - Rapid Excavation and Tunneling Conference</t>
  </si>
  <si>
    <t>Proceedings - 1987 Rapid Excavation and Tunneling Conference.</t>
  </si>
  <si>
    <t>New Orleans, LA, USA</t>
  </si>
  <si>
    <t>AIME, New York, NY, USA; ASCE, New York, NY, USA; CIM, Montreal, Que, Can; Engineering Inst of Canada, Montreal, Que, Can</t>
  </si>
  <si>
    <t>CONCRETE CONSTRUCTION; GEOLOGY; TUNNELING MACHINES; EXTRUDED STEEL FIBRE CONCRETE LINING; GROUND SETTLEMENTS; HYDRO SHIELD; LOW BENDING MOMENTS; TUNNELS AND TUNNELING</t>
  </si>
  <si>
    <t>Bellier G.; Humbel F.-X.; Lamouroux M.</t>
  </si>
  <si>
    <t>Bellier, G. (6602735667); Humbel, F.-X. (6506899338); Lamouroux, M. (57191158350)</t>
  </si>
  <si>
    <t>Evolution actuelle d'une carapace ferrugineuse en foret de Citeaux (Val-de-Saone)</t>
  </si>
  <si>
    <t>Cahiers - ORSTOM, Serie Pedologie</t>
  </si>
  <si>
    <t>https://horizon.documentation.ird.fr/exl-doc/pleins_textes/cahiers/PTP/24803.PDF</t>
  </si>
  <si>
    <t>Burgundy; Citeaux Forest; France; Saone Valley; deferruginisation; evolution; ferruginous nodule; nodular ironstone; toposequence</t>
  </si>
  <si>
    <t>BIDAULT M., GRESSER P.</t>
  </si>
  <si>
    <t>La Basse vallée de l'Ognon</t>
  </si>
  <si>
    <t>Centre Universitaire d'Etudes Régionales, université de Franche-Comté, Besançon</t>
  </si>
  <si>
    <t>170 p.</t>
  </si>
  <si>
    <t>Ognon, géomorphologie, écologie</t>
  </si>
  <si>
    <t xml:space="preserve"> 	Découvertes archéologiques dans la Saône a Gigny-sur-Saône (Saône-et-Loire)</t>
  </si>
  <si>
    <t>Revue archéologique de l'est et du centre-est</t>
  </si>
  <si>
    <t>De l'archéologie à l'ethnologie au gré de la Saône</t>
  </si>
  <si>
    <t>Société d'histoire et d'archéologie de Chalon-sur-Saône</t>
  </si>
  <si>
    <t>Bourrain X., Chauvin C.</t>
  </si>
  <si>
    <t xml:space="preserve">Suivi du niveau trophique de la Saône et du Doubs aval. </t>
  </si>
  <si>
    <t>Rapport d'étude, Agence de l’eau RMC / Lab. pour l'Etude des Milieux Aquatiques et Terrestres</t>
  </si>
  <si>
    <t>27 p.</t>
  </si>
  <si>
    <t>BROSSELIN A.</t>
  </si>
  <si>
    <t>Les forêts de la plaine de la Saône et de Bresse du XVIIème siècle au début du Xxème siècle</t>
  </si>
  <si>
    <t>Cahier de Géographie de Dijon</t>
  </si>
  <si>
    <t>Groupes d'études géographiques de Dijon</t>
  </si>
  <si>
    <t>Milieux forestiers, essences, sylviculture, économie</t>
  </si>
  <si>
    <t>Carrat H.G.; Kosztolanyi C.</t>
  </si>
  <si>
    <t>Carrat, H.G. (6508379891); Kosztolanyi, C. (6508059334)</t>
  </si>
  <si>
    <t>Age U-Pb mesozoique probable des pechblendes du Morvan (Massif Central francais), associees a des fluorines filoniennes.</t>
  </si>
  <si>
    <t>Comptes Rendus - Academie des Sciences, Serie II</t>
  </si>
  <si>
    <t>Cellot B.; Maucet D.; Bournaud M.</t>
  </si>
  <si>
    <t>Cellot, B. (6602692081); Maucet, D. (6505642927); Bournaud, M. (6602860654)</t>
  </si>
  <si>
    <t>Applications aux grandes rivieres d'un indice de qualite biologique base sur les macroinvertebres benthiques</t>
  </si>
  <si>
    <t>Sciences de l'Eau</t>
  </si>
  <si>
    <t>France; River Rhone; River Saone; benthos; biological quality index; macroinvertebrate; water quality index</t>
  </si>
  <si>
    <t>Chretien J.; Pedro G.; Meunier D.</t>
  </si>
  <si>
    <t>Chretien, J. (7103014470); Pedro, G. (6701821852); Meunier, D. (7006341326)</t>
  </si>
  <si>
    <t>Granulometrie, porosite et spectre poral de sols developpes sur formations detritiques: cas des terrasses alluviales de la Saone</t>
  </si>
  <si>
    <t>https://horizon.documentation.ird.fr/exl-doc/pleins_textes/cahiers/PTP/24804.PDF</t>
  </si>
  <si>
    <t>France; Saone river; alluvial soil; alluvial terrace; granulometry; leaching; porosity; soil</t>
  </si>
  <si>
    <t>Confavreux Ch.; Darchy P.; Alperovitch A.</t>
  </si>
  <si>
    <t>Confavreux Ch. (7005816298); Darchy, P. (6506451479); Alperovitch, A. (7005801649)</t>
  </si>
  <si>
    <t>LE SUD-EST FRANCAIS, ZONE 'A HAUT RISQUE' DE SCLEROSE EN PLAQUES?</t>
  </si>
  <si>
    <t>Presse Medicale</t>
  </si>
  <si>
    <t>English Abstract; France; Human; Multiple Sclerosis; Risk; Support, Non-U.S. Gov't; central nervous system; epidemiology; France; geographic distribution; human; multiple sclerosis; peripheral nervous system; priority journal; article; multiple sclerosis; risk</t>
  </si>
  <si>
    <t xml:space="preserve">Maîtrise des crues de la Saône et du Doubs, réflexions et propositions. </t>
  </si>
  <si>
    <t>Chambre d'Agriculture 71, rapport d'étude</t>
  </si>
  <si>
    <t>62 p.</t>
  </si>
  <si>
    <t>Lemat</t>
  </si>
  <si>
    <t xml:space="preserve">Diagnostic de qualité et explications des mortalités de poissons à la gravière du Grand Paquier St Marcel (Saône et Loire). </t>
  </si>
  <si>
    <t xml:space="preserve">LEMAT, Dijon[Lyon:LEMAT.457]  </t>
  </si>
  <si>
    <t xml:space="preserve">13 p. </t>
  </si>
  <si>
    <t>MICHEL L.</t>
  </si>
  <si>
    <t>La Saône, frontière et trait d’union, son histoire, ses riverains, son cours</t>
  </si>
  <si>
    <t>Ed. Horvath, ISBN 978-2-7171-0503-2</t>
  </si>
  <si>
    <t>190 p.</t>
  </si>
  <si>
    <t>histoire, géographie, vie quotidienne</t>
  </si>
  <si>
    <t xml:space="preserve"> - IUFM Mâcon
 - biblio rapport 2003</t>
  </si>
  <si>
    <t>Perrin J.F.</t>
  </si>
  <si>
    <t xml:space="preserve">Bilan sur l'évolution de la qualité d'une rivière beaujolaise, l'Ardières, affluent de la Saône (69). </t>
  </si>
  <si>
    <t>Etude SRAE Rhône Alpes</t>
  </si>
  <si>
    <t>PERRODIN Y.</t>
  </si>
  <si>
    <t>La Seille Jurassienne, bilan pollution</t>
  </si>
  <si>
    <t>Fédération de défense de l'environnement du Jura; association "SOS Seille"; Institut national des sciences appliquées de Lyon</t>
  </si>
  <si>
    <t>69 p.</t>
  </si>
  <si>
    <t>Seille, pollution</t>
  </si>
  <si>
    <t>Quelques caracteristiques du gradient ornithologique le long des cours d'eau du bassin de la Saone</t>
  </si>
  <si>
    <t>https://archive.org/stream/alauda55socib/alauda55socib_djvu.txt</t>
  </si>
  <si>
    <t>France; Saone basin; Alcedo atthis; Alcedo atthis; Atra; Atthis; Aves; Cinclus cinclus; Cinclus cinclus; Cygnus; Cygnus olor; Cygnus olor; Fulica atra; Fulica atra; Galliformes; Gallinula chloropus; Gallinula chloropus; Motacilla cinerea; Motacilla cinerea; Olor; Podiceps cristatus; Podiceps cristatus; coot; dipper; great- crested grebe; grebe; grey wagtail; kingfisher; moorhen; mute swan; swan; wagtail</t>
  </si>
  <si>
    <t>Aménagement du Doubs (du barrage de Drecrissey à la limite interdépartementale du Jura et de la Saône et Loire)</t>
  </si>
  <si>
    <t>Chronique hydrologique de la Région Rhône-Alpes - Année 1984</t>
  </si>
  <si>
    <t>https://www.persee.fr/doc/geoca_0035-113x_1987_num_62_2_4285</t>
  </si>
  <si>
    <t>Barraud M.; Mercier D.; Revol S.; Tetard L.</t>
  </si>
  <si>
    <t>Barraud, M. (6507180524); Mercier, D. (7006264605); Revol, S. (57204227285); Tetard, L. (6504492432)</t>
  </si>
  <si>
    <t>LE SERVICE INFIRMIER ET LA GESTION OPERATIONELLE DU PERSONNEL: EXPERIENCE DE MISE EN PLACE D'UNE UNITE COMMUNE DE PERSONNEL SOIGNANT</t>
  </si>
  <si>
    <t>Gestions Hospitalieres</t>
  </si>
  <si>
    <t>NO. 252</t>
  </si>
  <si>
    <t>education; France; hospital; human; manpower planning; methodology; nurse; nursing; organization and management; personnel management; short survey; social aspect; staff; workload</t>
  </si>
  <si>
    <t>BLANC J. L. , BONNAMOUR L. B., et al.</t>
  </si>
  <si>
    <t>Bateaux de Saône. Mariniers d'hier et d'aujourd'hui</t>
  </si>
  <si>
    <t>Ville de Châlon sur saône, drection des affaires culturelles de Bourgogne, Mission du patrimoine ethnologique, conseil régional de Bourgogne, Musée des Ursulines de Mâcon, société Kodac-pathé, saône et Loire tourisme</t>
  </si>
  <si>
    <t>90 p.</t>
  </si>
  <si>
    <t>bateaux, tradition, évolution, vapeur, navigation</t>
  </si>
  <si>
    <t>Brunet N.F.</t>
  </si>
  <si>
    <t>Brunet, N.F. (6603898287)</t>
  </si>
  <si>
    <t>La subsidence dans les trois bassins sedimentaires francais (Paris, Aquitaine, Sud-Est).</t>
  </si>
  <si>
    <t>Bulletin des Centres de Recherches Exploration-Production Elf- Aquitaine</t>
  </si>
  <si>
    <t>https://www.researchgate.net/profile/Marie-Francoise-Brunet/publication/258506193_Approche_de_la_subsidence_dans_les_trois_bassins_sedimentaires_francais_Paris_Aquitaine_Sud-Est/links/597a05a50f7e9b0469b1b293/Approche-de-la-subsidence-dans-les-trois-bassins-sedimentaires-francais-Paris-Aquitaine-Sud-Est.pdf</t>
  </si>
  <si>
    <t>alpine orogeny; Aquitaine Basin; basins; France; Paris Basin; plate tectonics; Saone et Rhone Basin; sedimentation rates</t>
  </si>
  <si>
    <t>CARLOT M.</t>
  </si>
  <si>
    <t>La Saône fut-elle une frontière au cours des siècles ?</t>
  </si>
  <si>
    <t>Trois rivières, n°28</t>
  </si>
  <si>
    <t>histoire</t>
  </si>
  <si>
    <t>CHAUVE, P; MANIA, J; MIGNOT, C; RECOULES, A; REMY, F; TRUCHE, C</t>
  </si>
  <si>
    <t>Paramètres physico-chimiques, lithologiques et hydrologiques influençant l'évolution dans le temps des teneurs en fer et en manganèse; critique des résultats obtenus sur des champs expérimentaux de la plaine alluviale de la Saône (Franche-Comté)</t>
  </si>
  <si>
    <t>JOURNAL OF HYDROLOGY</t>
  </si>
  <si>
    <t>10.1016/0022-1694(86)90173-3</t>
  </si>
  <si>
    <t>hydrogéologie, qualité de l'eau</t>
  </si>
  <si>
    <t>Claire Y.; Dumousseau B.; Jaudon P.; Landry J.C.; Massiani C.; Rey J.; Vacelet E.</t>
  </si>
  <si>
    <t>Claire, Y. (6602423656); Dumousseau, B. (6506736253); Jaudon, P. (6602597067); Landry, J.C. (57197475399); Massiani, C. (6602520602); Rey, J. (7401950736); Vacelet, E. (55401834100)</t>
  </si>
  <si>
    <t>Manganese dans l'eau d'alimentation de la ville de beaucaire: Oriqines et solutions</t>
  </si>
  <si>
    <t>International Journal of Environmental Analytical Chemistry</t>
  </si>
  <si>
    <t>10.1080/03067318608076458</t>
  </si>
  <si>
    <t>bacteria; bacterial metabolism; Fe; Groundwater; Mn; reducing environment</t>
  </si>
  <si>
    <t>English Abstract; France; Geography; Geology; Human; Manganese; Water Microbiology; Water Supply; manganese; article; France; geography; geology; human; microbiology; water supply</t>
  </si>
  <si>
    <t>Commercon N.</t>
  </si>
  <si>
    <t>Commercon, N. (6507398865)</t>
  </si>
  <si>
    <t>Les changements socio-spatiaux en ville moyenne.</t>
  </si>
  <si>
    <t>1986-2</t>
  </si>
  <si>
    <t>10.3406/espos.1986.1138</t>
  </si>
  <si>
    <t>Bourgen Bresse; Chalon sur Saone; Macon; spatial mobility</t>
  </si>
  <si>
    <t>DRAE Franche Comté</t>
  </si>
  <si>
    <t>Rapport d’étude sur la Saône navigable (Haute Saône)</t>
  </si>
  <si>
    <t>Gilbert A.; Gras R.; Roult D.</t>
  </si>
  <si>
    <t>Gilbert, A. (7201514765); Gras, R. (7006256262); Roult, D. (6507288780)</t>
  </si>
  <si>
    <t>NUMERICAL COMPUTATION OF NATURAL RIVER TEMPERATURES.</t>
  </si>
  <si>
    <t>Proceedings of International Conference on Water Quality Modelling in the Inland Natural Environment</t>
  </si>
  <si>
    <t xml:space="preserve"> International Conference on Water Quality Modelling in the Inland Natural Environment.</t>
  </si>
  <si>
    <t>Bournemouth, Engl</t>
  </si>
  <si>
    <t>BHRA, Cranfield, Engl; Int Assoc for Hydraulic Research, Delft, Neth; Inst of Water Engineers &amp; Scientists</t>
  </si>
  <si>
    <t>HEAT TRANSFER - Convection; WATER RESOURCES - Thermoanalysis; DIFFUSE LOCAL INFLOWS; RIVER GAUGING STATIONS; WATER-ATMOSPHERE ENERGY; RIVERS</t>
  </si>
  <si>
    <t>Gimond P.</t>
  </si>
  <si>
    <t xml:space="preserve">Sur la Saône de Lyon à Neuville. </t>
  </si>
  <si>
    <t>Fontaines s/S, Bull. municipal, 13</t>
  </si>
  <si>
    <t>KOZLOWSKI N.</t>
  </si>
  <si>
    <t>Du droit d'usage au droit de propriété des étangs du Val de Saône</t>
  </si>
  <si>
    <t xml:space="preserve">57 ème congrès de l'Association bourguignonne des sociétés savantes, </t>
  </si>
  <si>
    <t>Autun</t>
  </si>
  <si>
    <t>gestion, usages, zones humides</t>
  </si>
  <si>
    <t>Mathieu O., Dassin R.</t>
  </si>
  <si>
    <t xml:space="preserve">Lignes d'eau décennale et centennale de la Saône. </t>
  </si>
  <si>
    <t>Rapport d'étude, Service de la Navigation Rhône-Saône</t>
  </si>
  <si>
    <t>98 p.</t>
  </si>
  <si>
    <t>Les oiseaux nicheurs des cours d'eau du Bassin de la Saône : étude écologique des peuplements le long du gradient amont- aval. Université de Dijon</t>
  </si>
  <si>
    <t>Université de Dijon</t>
  </si>
  <si>
    <t>187 p.</t>
  </si>
  <si>
    <t>Chronique hydrologique de l'année 1983</t>
  </si>
  <si>
    <t>https://www.persee.fr/doc/geoca_0035-113x_1986_num_61_1_4078</t>
  </si>
  <si>
    <t>ATTARD, J; VIANET, R</t>
  </si>
  <si>
    <t>Variabilité génétique et morphologique de cinq populations de l'écrevisse européenne Austropotamobius pallipes (Lereboullet 1858) (Crustacea, Decapoda)</t>
  </si>
  <si>
    <t>CANADIAN JOURNAL OF ZOOLOGY</t>
  </si>
  <si>
    <t>10.1139/z85-439</t>
  </si>
  <si>
    <t>La Saône livre ses secrets</t>
  </si>
  <si>
    <t xml:space="preserve">Archeologia </t>
  </si>
  <si>
    <t>Archéologie, découvertes</t>
  </si>
  <si>
    <t>BONNAMOUR L., MARINVAL P.</t>
  </si>
  <si>
    <t xml:space="preserve">Céramiques gallo-romaines précoces avec dépôt de millet, dans la moyenne vallée de la Saône </t>
  </si>
  <si>
    <t>BOURGEOIS M.</t>
  </si>
  <si>
    <t xml:space="preserve">Le Doubs, rivière jurassienne, de Mathay à Verdun-sur-Doubs. </t>
  </si>
  <si>
    <t>Franche-Comté, terre d'Europe.</t>
  </si>
  <si>
    <t>178 p.</t>
  </si>
  <si>
    <t>Centre régional de documentation pédagogique de Franche-Comté, Besançon</t>
  </si>
  <si>
    <t>activités, sociale, géomorphologie, hydrologie, biologie</t>
  </si>
  <si>
    <t>Charlety J.</t>
  </si>
  <si>
    <t xml:space="preserve">Aménagement du Rhône et de la Saône à la traversée de Lyon. </t>
  </si>
  <si>
    <t>Colloque Ville et Fleuve, Univ. Lyon 3</t>
  </si>
  <si>
    <t xml:space="preserve"> 1—2</t>
  </si>
  <si>
    <t>Modernisation de l'annonce de crues</t>
  </si>
  <si>
    <t>150 p.</t>
  </si>
  <si>
    <t>Influence des extractions de granulats sur les microinvertébrés du Doubs inférieur</t>
  </si>
  <si>
    <t>LAVAL, G; SOUILLET, G; TUYNS, A; PHILIPPE, N</t>
  </si>
  <si>
    <t>EPIDEMIOLOGICAL RETROSPECTIVE STUDY OF ENVIRONMENTAL-FACTORS IN THE ETIOLOGY OF ACUTE LEUKEMIAS (LA) IN CHILDREN, ON 208 OBSERVATIONS IN THE RHONE-ALPES, SAONE AND LOIRE REGION</t>
  </si>
  <si>
    <t>NOUVELLE REVUE FRANCAISE D HEMATOLOGIE</t>
  </si>
  <si>
    <t>Mouvet C.; Galoux M.; Bernes A.</t>
  </si>
  <si>
    <t>Mouvet, C. (56251596500); Galoux, M. (6602816312); Bernes, A. (7004166321)</t>
  </si>
  <si>
    <t>Monitoring of polychlorinated biphenyls (PCBs) and hexachlorocyclohexanes (HCH) in freshwater using the aquatic moss Cinclidotus danubicus</t>
  </si>
  <si>
    <t>Science of the Total Environment, The</t>
  </si>
  <si>
    <t>10.1016/0048-9697(85)90099-3</t>
  </si>
  <si>
    <t>CHLORINE COMPOUNDS - Environmental Impact; WATER POLLUTION - Water Quality; WATER RESOURCES - France; Bryophyta; Cinclidotus; Cinclidotus danubicus; hexachlorocyclohexane; polychlorinated biphenyl; bioindicator moss; Durance; HCH; PCBs; Saone; moss; nonhuman; priority journal; AQUATIC MOSSES; HEXACHLOROCYCLOHEXANES; PCBS; POLYCHLORINATED BIPHENYLS; HYDROCARBONS</t>
  </si>
  <si>
    <t>Les roselières, rôles anciens, services nouveaux.</t>
  </si>
  <si>
    <t>Images de la Saône-et-Loire, 62</t>
  </si>
  <si>
    <t xml:space="preserve"> 2 — 3</t>
  </si>
  <si>
    <t>PETREQUIN, P</t>
  </si>
  <si>
    <t>Les sépultures collectives de la fin du néolithique en Haute-Saône: une révision des données</t>
  </si>
  <si>
    <t>REVUE ARCHEOLOGIQUE DE L EST ET DU CENTRE-EST</t>
  </si>
  <si>
    <t>1-2</t>
  </si>
  <si>
    <t>https://www.academia.edu/36840201/PETREQUIN_P_1985_Les_s%C3%A9pultures_collectives_de_la_fin_du_N%C3%A9olithique_en_Haute_Sa%C3%B4ne_Une_r%C3%A9vision_des_donn%C3%A9es_Revue_Arch%C3%A9ologique_de_lEst_36_1_2_13_32</t>
  </si>
  <si>
    <t>Rouault J.Y., ValeroL., Falconnet J.L.</t>
  </si>
  <si>
    <t xml:space="preserve">Suivi allégé de bassin : bassin de la Saône (programme 1983 1984). </t>
  </si>
  <si>
    <t>Agence fiancière de Bassin RMC, SRAE Franche Comté, DRAF</t>
  </si>
  <si>
    <t xml:space="preserve">82 p. </t>
  </si>
  <si>
    <t>Chronique hydrologique de l'année 1982</t>
  </si>
  <si>
    <t>https://www.persee.fr/doc/geoca_0035-113x_1985_num_60_3_5649</t>
  </si>
  <si>
    <t>Agence de Bassin Rhône-Méditerranée-Corse (ABRMC)</t>
  </si>
  <si>
    <t xml:space="preserve">La pollution de la Saône : état de dégradation, influence des principaux apports, définition des priorités d’action. </t>
  </si>
  <si>
    <t>Rapport ABRMC, Lyon</t>
  </si>
  <si>
    <t>162 p.</t>
  </si>
  <si>
    <t xml:space="preserve">Les crues du bassin de la Saône, rapport technique et projet de conclusions. </t>
  </si>
  <si>
    <t>Rapport d'étude, Mission déléguée de bassin</t>
  </si>
  <si>
    <t>1 — 5</t>
  </si>
  <si>
    <t>158 p.</t>
  </si>
  <si>
    <t>BETURE</t>
  </si>
  <si>
    <t>Protection de la Truchère contre les inondations, rapport hydraulique</t>
  </si>
  <si>
    <t>Bill J.</t>
  </si>
  <si>
    <t>Bill, J. (7006666970)</t>
  </si>
  <si>
    <t>( Bell Beaker culture in southern Germany, Switzerland and eastern France excluding Provence).; [Die Glockenbecherkultur in Suddeutschland, der Schweiz und Ostfrankreich (ohne Provence).]</t>
  </si>
  <si>
    <t>L'Age du Cuivre europeen: civilisations a vases campaniformes</t>
  </si>
  <si>
    <t>BROYER C.</t>
  </si>
  <si>
    <t xml:space="preserve">Contribution à la connaissance de l'avifaune du Val de Saône - chapitre 1 : La Saône </t>
  </si>
  <si>
    <t>in La Saône Trévoux. Un site, une rivière, une histoire: pour quel devenir?</t>
  </si>
  <si>
    <t>éd. Patrimoine du pays de l'Ain</t>
  </si>
  <si>
    <t>avifaune, observations, prairies inondables</t>
  </si>
  <si>
    <t xml:space="preserve">Etude écologique de la Saône entre Auxonne et Tournus. Etat de référence. </t>
  </si>
  <si>
    <t>Rapport CEMAGREF, Division QEPP, Groupement de Lyon</t>
  </si>
  <si>
    <t>Cemagref Lyon</t>
  </si>
  <si>
    <t xml:space="preserve">Etude du niveau de contamination de la Saône par les sels d'azote et par les micropolluants. </t>
  </si>
  <si>
    <t xml:space="preserve">11 p. </t>
  </si>
  <si>
    <t>COMTET J.J.</t>
  </si>
  <si>
    <t xml:space="preserve">Un patrimoine vivant aux multiples aspects - chapitre 1 : La saône </t>
  </si>
  <si>
    <t>patrimoine, mutation, avenir, urbanisation</t>
  </si>
  <si>
    <t>DOUSSON J.L., DAVID S.</t>
  </si>
  <si>
    <t>Une découverte de l'Age du Bronze dans la vallée de l'Ognon : l'épingle d'Aulx-les-Cromary (Haute-Saône)</t>
  </si>
  <si>
    <t>n°137-138, Tome 35</t>
  </si>
  <si>
    <t>fasc. 3 &amp; 4</t>
  </si>
  <si>
    <t>p. 361</t>
  </si>
  <si>
    <t>DOUSSON, JL; DAVID, S</t>
  </si>
  <si>
    <t>Fédération de Pêche de la Haute Saône</t>
  </si>
  <si>
    <t>Les frayères à brochet en Val de Saône, description, recensement cartographie</t>
  </si>
  <si>
    <t>FRAPNA</t>
  </si>
  <si>
    <t>Incidences des dragages en lit mineur sur l'écosystème aquatique de la Saône</t>
  </si>
  <si>
    <t>non localisé</t>
  </si>
  <si>
    <t>GRIVOT M. , MULLER N.</t>
  </si>
  <si>
    <t>Les deux rives de la Saône entre Verdun sur le Doubs et Chalon sur Saône</t>
  </si>
  <si>
    <t>Image de Saône et Loire n°59</t>
  </si>
  <si>
    <t>Rive, tourisme, paysage</t>
  </si>
  <si>
    <t>JACQUEMIN P.</t>
  </si>
  <si>
    <t>Réponses hydrodynamiques des hauts bassins du Doubs et de la Loue : simulation des écoulements, influence de l'enneigement.</t>
  </si>
  <si>
    <t>Faculté des sciences et techniques, université de Franche-Comté</t>
  </si>
  <si>
    <t>154 p.</t>
  </si>
  <si>
    <t>Doubs, hydrodynamique</t>
  </si>
  <si>
    <t>Bibliothèque STAPS Besançon</t>
  </si>
  <si>
    <t>LAMA M.</t>
  </si>
  <si>
    <t xml:space="preserve">Expérience d'une action pour la sauvegarde d'un patrimoine naturel Le Val de Saône. - chapitre 1 : La Saône </t>
  </si>
  <si>
    <t>patrimoine, site remarquable, protection</t>
  </si>
  <si>
    <t>Livingstone A.; Sarp H.</t>
  </si>
  <si>
    <t>Livingstone, A. (7005140098); Sarp, H. (56624693200)</t>
  </si>
  <si>
    <t>Macphersonite, a new mineral from Leadhills, Scotland, and Saint- Prix, France - a polymorph of leadhillite and susannite.</t>
  </si>
  <si>
    <t>Mineralogical Magazine</t>
  </si>
  <si>
    <t>10.1180/minmag.1984.048.347.14</t>
  </si>
  <si>
    <t>Mauced D., Cellot B., Bournaud M.</t>
  </si>
  <si>
    <t xml:space="preserve">Application de l'indice de qualité biologique globale (I.Q.B.G.) de l'état des eaux courantes aux grandes rivières et à leurs milieux annexes. </t>
  </si>
  <si>
    <t xml:space="preserve">MINISTERE DE L'ENVIRONNEMENT, UNIVERSITE LYON I. </t>
  </si>
  <si>
    <t>110 p.</t>
  </si>
  <si>
    <t>MAYNADIE J.</t>
  </si>
  <si>
    <t>Intervention  - chapitre 1 : La Saône</t>
  </si>
  <si>
    <t>zones inondables, qualité de l'eau, évolution, extraction, chenal navigable</t>
  </si>
  <si>
    <t>MDBRMC</t>
  </si>
  <si>
    <t xml:space="preserve">Les crues du bassin de la Saône. </t>
  </si>
  <si>
    <t>Mission déléguée de bassin RMC.</t>
  </si>
  <si>
    <t xml:space="preserve">73 p. </t>
  </si>
  <si>
    <t>Patrimoine des pays de l'Ain</t>
  </si>
  <si>
    <t>La Saône, Trévoux : un site, une histoire pour quel devenir?</t>
  </si>
  <si>
    <t>183 p.</t>
  </si>
  <si>
    <t xml:space="preserve">éd. Patrimoine des pays de l'Ain
</t>
  </si>
  <si>
    <t>histoire, protection Nature, pêche, avifaune</t>
  </si>
  <si>
    <t>Bibliothèque université Lyon 3</t>
  </si>
  <si>
    <t>RADIX R.</t>
  </si>
  <si>
    <t xml:space="preserve">Problèmes de la pêche en Saône dans la zone de Villefranche-Trévoux - chapitre 1 : La Saône </t>
  </si>
  <si>
    <t>pécheurs, philosophie, dragage, disparition, politique</t>
  </si>
  <si>
    <t>Impact du mode de gestion des endiguements de la Saône sur les crues de la Saône et du Bas-Rhône : rapport général. S</t>
  </si>
  <si>
    <t xml:space="preserve">SOGREAH, SERVICE DE LA NAVIGATION DE LYON. [Lyon:SOGREAH.6291]  </t>
  </si>
  <si>
    <t>39 p.</t>
  </si>
  <si>
    <t>SORET M.</t>
  </si>
  <si>
    <t>La Saône frontière : le conflit Uchizy-Arbigny</t>
  </si>
  <si>
    <t>Annales de l'académie de Mâcon</t>
  </si>
  <si>
    <t>Frontière, conflits, religion, circulation</t>
  </si>
  <si>
    <t>TORION</t>
  </si>
  <si>
    <t>Rapport technique – les crues du bassin de la Saône</t>
  </si>
  <si>
    <t xml:space="preserve">Torrion L. </t>
  </si>
  <si>
    <t xml:space="preserve">Rapport technique de la mission déléguée de bassin </t>
  </si>
  <si>
    <t>crue, urbanisme, annonce de crue</t>
  </si>
  <si>
    <t xml:space="preserve">UNTERMAIER J. </t>
  </si>
  <si>
    <t xml:space="preserve">Une protection implicite de la nature: le cas du Val de Saône et de la Dombes - chapitre 1 : La Saône </t>
  </si>
  <si>
    <t>nature, protection, droit</t>
  </si>
  <si>
    <t>Wasson J.G, et al.</t>
  </si>
  <si>
    <t>Etude écologique de la Saône entre Auxonne et Tournus</t>
  </si>
  <si>
    <t>Cemagref Lyon DQEPP</t>
  </si>
  <si>
    <t xml:space="preserve">Etude des macroinvertébrés de la Saône de St-Albain (amont de Mâcon) à Neuville/Saône (amont de Lyon). </t>
  </si>
  <si>
    <t>Rapport à l’Agence de Bassin R.M.C.</t>
  </si>
  <si>
    <t>Etude de la liaison navigable Saône Rhin à grand gabarit : analyse des pigments photosynthetiques dans les matières en suspension de la rivière Doubs ; relations avec certains paramètres du milieu..</t>
  </si>
  <si>
    <t xml:space="preserve">63 p. </t>
  </si>
  <si>
    <t>Dragage et archéologie dans la Saône</t>
  </si>
  <si>
    <t>Archéologia</t>
  </si>
  <si>
    <t>archéologie, dragage</t>
  </si>
  <si>
    <t xml:space="preserve">BOSSARD-BECK C. </t>
  </si>
  <si>
    <t>Villages et terroirs d'élevage dans le Val de Saône en Bourgogne médiévale</t>
  </si>
  <si>
    <t>EHESS</t>
  </si>
  <si>
    <t>276 p.</t>
  </si>
  <si>
    <t>Elevage, activité agricole, tradition, coutume</t>
  </si>
  <si>
    <t>Deletie P.; Lemoine Y.</t>
  </si>
  <si>
    <t>Deletie, Pierre (6508218891); Lemoine, Yves (7004580604)</t>
  </si>
  <si>
    <t xml:space="preserve">Recherche d'un bed-rock calcaire : méthodes classiques comparées à la prospection électromagnétique aéroportée. </t>
  </si>
  <si>
    <t>Bulletin of the International Association of Engineering Geology</t>
  </si>
  <si>
    <t>26-27</t>
  </si>
  <si>
    <t>10.1007/BF02594222</t>
  </si>
  <si>
    <t>Symposium International - Reconnaissance des Sols et des Roches par Essais en Place.</t>
  </si>
  <si>
    <t>Paris, Fr</t>
  </si>
  <si>
    <t>Int Assoc of Engineering Geology, Paris, Fr; Int Soc of Soil Mechanics and Foundation Engineering, London, Eng</t>
  </si>
  <si>
    <t>AIRBORNE ELECTROMAGNETIC SURVEYS; GEOLOGICAL SURVEYING METHODS; LIMESTONE BEDROCK DETERMINATION; GEOLOGICAL SURVEYS</t>
  </si>
  <si>
    <t>Histoire de Thoissey, les inondations.</t>
  </si>
  <si>
    <t>Visages de l'Ain</t>
  </si>
  <si>
    <t>GUILLOT G.</t>
  </si>
  <si>
    <t>Navigation sur la Saône</t>
  </si>
  <si>
    <t>Navigation, histoire, circulation fluviale</t>
  </si>
  <si>
    <t>LAFERRERE M.</t>
  </si>
  <si>
    <t>Le Rhône et la Saône, voie navigable à grand gabarit </t>
  </si>
  <si>
    <t>Revue de géographie de Lyon</t>
  </si>
  <si>
    <t>navigation, transport fluvial, Saône, Rhône</t>
  </si>
  <si>
    <t>site internet Persée</t>
  </si>
  <si>
    <t>MESQUI J.</t>
  </si>
  <si>
    <t>Le pont de Saint Laurent à Mâcon.</t>
  </si>
  <si>
    <t>revue générale des routes</t>
  </si>
  <si>
    <t>aménagements, pont</t>
  </si>
  <si>
    <t>RISSOAN J.P.</t>
  </si>
  <si>
    <t>Le transport fluvio-maritime et ses conséquences géographiques dans le bassin Rhône-Saône </t>
  </si>
  <si>
    <t>transport fluvial, trafic, axe Rhône-Saône, tonnage, port</t>
  </si>
  <si>
    <t>TILLIER C.</t>
  </si>
  <si>
    <t>Les baignades en Saône et Loire</t>
  </si>
  <si>
    <t>Image de Saône et Loire n°53</t>
  </si>
  <si>
    <t>Baignade, loisir, données sanitaires</t>
  </si>
  <si>
    <t>Valette C.O.</t>
  </si>
  <si>
    <t>Valette, C.O. (7004841240)</t>
  </si>
  <si>
    <t>Karsts et filons a fluorine dans le faisceau synclinal du Morvan: le gisement d'Argentolle (Saone-et-Loire, France).</t>
  </si>
  <si>
    <t>Documents du Bureau de Recherches Geologiques et Minieres</t>
  </si>
  <si>
    <t>xx+299</t>
  </si>
  <si>
    <t>Chronique Rhône-Alpes - Chronique hydrologique de l'année 1981</t>
  </si>
  <si>
    <t>https://www.persee.fr/doc/geoca_0035-113x_1983_num_58_4_4011</t>
  </si>
  <si>
    <t xml:space="preserve">Mâcon : les crues de la Saône </t>
  </si>
  <si>
    <t>éd. Mairie de Mâcon</t>
  </si>
  <si>
    <t>Inondation, recueil, communication</t>
  </si>
  <si>
    <t>Archives départementales de S et L</t>
  </si>
  <si>
    <t xml:space="preserve">Etude hydrobiologique de la Saône au niveau de Couzon. </t>
  </si>
  <si>
    <t>Rapport à la C.G.E., Lyon</t>
  </si>
  <si>
    <t>Etude hydrobiologique de la Saône entre Mâcon et Couzon.</t>
  </si>
  <si>
    <t>Rapport à ENCEM Lyon</t>
  </si>
  <si>
    <t>23 p.</t>
  </si>
  <si>
    <t>Da Costa G.</t>
  </si>
  <si>
    <t xml:space="preserve">Essai d'évaluation des effets biologiques à long terme des redressements de cours d'eau : exemples du Rahin et de la Cuisance. </t>
  </si>
  <si>
    <t xml:space="preserve">CEMAGREF LYON QELY, ECOLE NATIONALE DES TRAVAUX PUBLICS DE L'ETAT VAULX EN VELIN. [Lyon:CQELY.1986]  </t>
  </si>
  <si>
    <t xml:space="preserve"> 27 p.</t>
  </si>
  <si>
    <t>DAVID J., GOGUEY R.</t>
  </si>
  <si>
    <t>Les villas gallo-romaines de la vallée de la Saône : découvertes par prospection aérienne</t>
  </si>
  <si>
    <t>Jeffries T.</t>
  </si>
  <si>
    <t>Jeffries, T. (7005806274)</t>
  </si>
  <si>
    <t>The Rhone- Rhine link in perspective.</t>
  </si>
  <si>
    <t>Geography</t>
  </si>
  <si>
    <t>canal schemes; Fos; France; Saone; transport projects</t>
  </si>
  <si>
    <t>Kuder M.</t>
  </si>
  <si>
    <t>Kuder, M. (6508202968)</t>
  </si>
  <si>
    <t>Regional problems in the European Community.</t>
  </si>
  <si>
    <t>National Taiwan University, Department of Geography, Science Reports,</t>
  </si>
  <si>
    <t xml:space="preserve">Histoire naturelle des fleuves de Lyon </t>
  </si>
  <si>
    <t xml:space="preserve">In : Lyon au fil des fleuves, catalogue de l'exposition., Lyon </t>
  </si>
  <si>
    <t>1 — 4</t>
  </si>
  <si>
    <t>272 p.</t>
  </si>
  <si>
    <t>ELAC</t>
  </si>
  <si>
    <t>La protection implicite de la Nature : le cas du Val de Saône et de la Dombes</t>
  </si>
  <si>
    <t>Colloque Appropriation et utilisation de l’espace rural. Loi et coutume, Tours</t>
  </si>
  <si>
    <t>Chronique hydrologique de l'année 1980</t>
  </si>
  <si>
    <t>https://www.persee.fr/doc/geoca_0035-113x_1982_num_57_3_3980</t>
  </si>
  <si>
    <t xml:space="preserve">Etude hydrobiologique de la Saône entre Trévoux et Neuville (Rhône). </t>
  </si>
  <si>
    <t>Rapport d'étude, Univ. Lyon 1</t>
  </si>
  <si>
    <t>22 p.</t>
  </si>
  <si>
    <t>ARPARA - Association Rhône Alpes des laboratoires pour l'étude des problèmes biologiques</t>
  </si>
  <si>
    <t>Etude hydrobiologique de la Saône entre Trévoux et Neuville</t>
  </si>
  <si>
    <t xml:space="preserve">Développement du phytoplancton dans la rivière Doubs : ses causes et ses relations avec la qualité physico-chimique de l’eau. </t>
  </si>
  <si>
    <t>Annales Scientifiques de l’Université de Franche-Comté Besançon, Biologie végétale, 4ème série</t>
  </si>
  <si>
    <t>fasc. 2</t>
  </si>
  <si>
    <t>Bergerat F.; Chorowicz J.</t>
  </si>
  <si>
    <t>Bergerat, Françoise (7004303098); Chorowicz, Jean (7005498466)</t>
  </si>
  <si>
    <t>Etude des images Landsat de la zone transformante Rhin-Saône (France)</t>
  </si>
  <si>
    <t>Geologische Rundschau</t>
  </si>
  <si>
    <t>10.1007/BF01764334</t>
  </si>
  <si>
    <t>fault zone; grabens; Hercynian faults; Variscan trends</t>
  </si>
  <si>
    <t>BIDAULT M.</t>
  </si>
  <si>
    <t>La Haute vallée du Doubs</t>
  </si>
  <si>
    <t>Doubs, géomorphologie, écologie</t>
  </si>
  <si>
    <t>La Saône : une rivière, des hommes</t>
  </si>
  <si>
    <t>Vivre les traditions</t>
  </si>
  <si>
    <t>Coll. Christine Bonneton</t>
  </si>
  <si>
    <t>activités traditionnelles, sociologie, ethnologie</t>
  </si>
  <si>
    <t xml:space="preserve"> - Médiathèque Mâcon
 - biblio rapport  2003</t>
  </si>
  <si>
    <t>Campy M.; Contini D.</t>
  </si>
  <si>
    <t>Campy, M. (6603922667); Contini, D. (57213917525)</t>
  </si>
  <si>
    <t>La neotectonique en Franche-Comte (France), Vosges meridionales, Jura septentrional.</t>
  </si>
  <si>
    <t>Bulletin de l'Association Francaise pour l'Etude du Quaternaire</t>
  </si>
  <si>
    <t>10.3406/quate.1981.2099</t>
  </si>
  <si>
    <t>Charrier J.-B.</t>
  </si>
  <si>
    <t>Charrier, J.-B. (36783113400)</t>
  </si>
  <si>
    <t>Localisation des principales usines et des sieges sociaux des entreprises industrielles en Bourgogne.</t>
  </si>
  <si>
    <t>https://www.persee.fr/doc/rgest_0035-3213_1981_num_21_1_1487</t>
  </si>
  <si>
    <t>GAND, G</t>
  </si>
  <si>
    <t>Découverte de traces de Reptiles cotylosauriens dans le Permien du bassin de Blanzy – Le Creusot, Saône et Loire, France. Une étape dans la succession des palichnofaunes de Vertébrés tétrapodes</t>
  </si>
  <si>
    <t>COMPTES RENDUS DE L ACADEMIE DES SCIENCES SERIE II</t>
  </si>
  <si>
    <t>https://gallica.bnf.fr/ark:/12148/bpt6k6329095r/f557.item</t>
  </si>
  <si>
    <t>GOUJON, P</t>
  </si>
  <si>
    <t>Associations et vie associative dans les campagnes au XIXe siècle : l'exemple du vignoble de Saône-et-Loire</t>
  </si>
  <si>
    <t>CAHIERS D HISTOIRE</t>
  </si>
  <si>
    <t>MERMET J.P.</t>
  </si>
  <si>
    <t>Le pont de Saint Laurent et le passage de Saône à Mâcon - chronique</t>
  </si>
  <si>
    <t>aménagements, pont Saint Laurent</t>
  </si>
  <si>
    <t>Trafic fluvio-maritime et batellerie artisanale dans le bassin Rhône-Saône</t>
  </si>
  <si>
    <t>Exportation, céréales, fluviaux-maritime</t>
  </si>
  <si>
    <t>Fond documentaire UMR 5600, salle Le Lannoun côte: 386,3 RIS</t>
  </si>
  <si>
    <t>Les nouvelles conditions de navigation sur l'axe Rhône/Saône ouvrent à l'économie marseillaise d'importantes perspectives</t>
  </si>
  <si>
    <t xml:space="preserve">Navigation ports et industries </t>
  </si>
  <si>
    <t>Ed. de la navigation du Rhin/Strasbourg</t>
  </si>
  <si>
    <t>Aménagement, trafic fluvial, économie</t>
  </si>
  <si>
    <t>Souchon Y.</t>
  </si>
  <si>
    <t xml:space="preserve">Recensement des zones sensibles et des biotopes aquatiques remarquables de la Saône depuis sa confluence avec le canal de l'Est jusqu'au Rhône. </t>
  </si>
  <si>
    <t>Rapport d'étude, Conseil supérieur de la Pêche</t>
  </si>
  <si>
    <t>20 p.</t>
  </si>
  <si>
    <t>Chronique hydrologique de l'année 1979</t>
  </si>
  <si>
    <t>https://www.persee.fr/doc/geoca_0035-113x_1981_num_56_1_6155</t>
  </si>
  <si>
    <t xml:space="preserve">Inventaire des stations de jaugeage du bassin RMC, région hydraulique Saône. </t>
  </si>
  <si>
    <t>Rapport d'étude, Comité de bassin</t>
  </si>
  <si>
    <t>Catalogue des domaines hydrogéologiques</t>
  </si>
  <si>
    <t>cartographie</t>
  </si>
  <si>
    <t>hydrogéologie, cartographie</t>
  </si>
  <si>
    <t>Alméras Y.</t>
  </si>
  <si>
    <t>Alméras, Yves (6701594377)</t>
  </si>
  <si>
    <t>Révision systématique du genre Sphenorhynchia Buckman, 1918 (Brachiopoda, rhynchonellidae). Implications taxonomiques, évolution, biostratigraphie</t>
  </si>
  <si>
    <t>10.1016/S0016-6995(80)80076-3</t>
  </si>
  <si>
    <t>Anatomy Skeleton; Bajocian; Biological Evolution (Phylogeny); Callovian (Biostratigraphy); Classification; France (Saône-et-Loire, Ain, Doubs, Jura); Populations; Rhynchonellida (Rhynchonellidae, Sphenorhynchia)</t>
  </si>
  <si>
    <t>Etat de référence des eaux de la Saône au niveau de Neuville avant la mise en place de la station d'épuration.</t>
  </si>
  <si>
    <t>40 p.</t>
  </si>
  <si>
    <t>BAILLY A.</t>
  </si>
  <si>
    <t>A propos de la Saône</t>
  </si>
  <si>
    <t>Mémoires de la société d'histoire et d'archéologie de Chalon sur Saône</t>
  </si>
  <si>
    <t xml:space="preserve">pêche, moulins, </t>
  </si>
  <si>
    <t>Bastien H.; Cayot F.; Dusserre P.; Michiels R.; Lamy M.L.; Mottot C.; Bordes M.; Cinquin P.; Justrabo E.; Knopf J.F.; Menard M.; Viry B.</t>
  </si>
  <si>
    <t>Bastien, H. (6603900402); Cayot, F. (6508265062); Dusserre, P. (7004042536); Michiels, R. (7006358725); Lamy, M.L. (57197448770); Mottot, C. (6604024028); Bordes, M. (7003585412); Cinquin, P. (57196969743); Justrabo, E. (56249334900); Knopf, J.F. (7003270605); Menard, M. (57197530053); Viry, B. (6507544560)</t>
  </si>
  <si>
    <t>LES LYMPHOMES MALINS EN BOURGOGNE (1976-1977). ETUDE DE LA MORBIDITE PAR LA METHODE INFORMATIQUE ANATOMO-PATHOLOGIQUE</t>
  </si>
  <si>
    <t>Archives d'Anatomie et de Cytologie Pathologiques</t>
  </si>
  <si>
    <t>Adolescent; Adult; Age Factors; Aged; Computers; Female; France; Hodgkin Disease; Humans; Information Systems; Lymphoma; Male; Middle Aged; Sex Factors; Time Factors; cancer epidemiology; classification; computer analysis; epidemiology; histology; lymphatic system; lymphoma; major clinical study</t>
  </si>
  <si>
    <t>Bois M.; Courel L.; Coustau R.</t>
  </si>
  <si>
    <t>Bois, M. (6603402857); Courel, L. (6701908552); Coustau, R. (6503894174)</t>
  </si>
  <si>
    <t>( Paralic lagoons at the base of the Mesozoic transgression:  ' Dolomie de base' of the Morvan margin).; [Des lagunes paraliques a la base de la transgression mesozoique: cas de la Dolomie de base de la bordure du Morvan.]</t>
  </si>
  <si>
    <t>Bulletin, Centres de Recherches Exploration-Production Elf- Aquitaine</t>
  </si>
  <si>
    <t>Basement; Cote d'Or; Dolomite; France.; Intertidal sedimentation.  Saone et Loire; Lagoonal sedimentation; Microfacies; Paleorelief; Rhaetian; Sedimentary structure; Trias</t>
  </si>
  <si>
    <t>Cavailhes J.; Perrier-Cornet P.</t>
  </si>
  <si>
    <t>Cavailhes, J. (6505807867); Perrier-Cornet, P. (6506354934)</t>
  </si>
  <si>
    <t>Couches sociales agricoles et differenciations sociales dans dix petites regions.</t>
  </si>
  <si>
    <t>Institut National de la Recherche Agronomique, Algiers, Documents de Recherches</t>
  </si>
  <si>
    <t>CHOUQUER B.</t>
  </si>
  <si>
    <t>Centuriations et urbanisme des plaines de la Saône</t>
  </si>
  <si>
    <t>Bulletin de l'Institut d'Etudes latines et du Centre de recherches</t>
  </si>
  <si>
    <t>COGNOT</t>
  </si>
  <si>
    <t>Découverte d'une agglomération antique dans les plaines de la Saône</t>
  </si>
  <si>
    <t xml:space="preserve">Granges, photographie aériennes, fouilles, </t>
  </si>
  <si>
    <t>CTGREF - Centre Technique du Génie Rural des Eaux et des Forêts</t>
  </si>
  <si>
    <t xml:space="preserve">Evolution de la qualité physico-chimique des eaux de la Saône entre l'amont et l'aval des rejets de l'usine Solvay de Tavaux. </t>
  </si>
  <si>
    <t xml:space="preserve">CTGREF ANTONY QEAN. </t>
  </si>
  <si>
    <t>Documentation Française</t>
  </si>
  <si>
    <t xml:space="preserve">Un dossier : la liaison Rhin-Rhône. </t>
  </si>
  <si>
    <t>n°4547-4548</t>
  </si>
  <si>
    <t>236 p.</t>
  </si>
  <si>
    <t>Dommergues J.L.; Mouterde R.</t>
  </si>
  <si>
    <t>Dommergues, J.L. (7005205355); Mouterde, R. (6603368442)</t>
  </si>
  <si>
    <t>Modalités d'installation et d'évolutiondes Harpocératinés (ammonitina A) au Domérien inférieur dans le sud-Ouest de l'Europe (France, Portugal)</t>
  </si>
  <si>
    <t>10.1016/S0016-6995(80)80075-1</t>
  </si>
  <si>
    <t>(Carixian); Ammonitida (Protogrammoceras); Aveyron (Le Bourg); Biogeography; Biological Evolution (Phhlogeny); Domerian; France: Saône-et-Loire (Sologny); Jura (Saintgerman-Lès-Arlay); Mesogea; Migration; Pliensbachian; Portugal (Sao Pedro De Muel)</t>
  </si>
  <si>
    <t>FFSPN (Fédération Française des Sociétés de Protection de la Nature)</t>
  </si>
  <si>
    <t xml:space="preserve">Commentaires de la FFSPN sur les conséquences écologiques de la liaison Rhin-Rhône. </t>
  </si>
  <si>
    <t>Doc. Française</t>
  </si>
  <si>
    <t>4547-4548</t>
  </si>
  <si>
    <t>MONNET J.P.</t>
  </si>
  <si>
    <t>Contribution de l'étude toxicologique de Mercure : étude de la contamination mercurielle d'un secteur de la Saône</t>
  </si>
  <si>
    <t>Université Claude Bernard Lyon</t>
  </si>
  <si>
    <t>73p.</t>
  </si>
  <si>
    <t>pollution, mercure, amplification, poisson, canal</t>
  </si>
  <si>
    <t>Regis J., Gaude T., Pattee E., Persat H., Zandonella P.</t>
  </si>
  <si>
    <t xml:space="preserve">La Saône à son entrée dans l'agglomération lyonnaise : étude physicochimique et biologique. </t>
  </si>
  <si>
    <t>Soc. Linnéenne de Lyon</t>
  </si>
  <si>
    <t xml:space="preserve"> - biblio rapport 2003
 - GRAIE</t>
  </si>
  <si>
    <t>Secretan S.</t>
  </si>
  <si>
    <t>Secretan, Sylvie (6602343609)</t>
  </si>
  <si>
    <t>Comparaison entre des Crustacésa Céphalon isolé, a propos d'un beau matériel de syncarides du paléozoïque implications phylogéniques</t>
  </si>
  <si>
    <t>10.1016/S0016-6995(80)80077-5</t>
  </si>
  <si>
    <t>Anatomy skeleton (True carapace, cephalon); Biological evolution; Crustacea (eumalacostracés, syncarida); France (Saône-et-loire, montceau-les-mines); Stephanian</t>
  </si>
  <si>
    <t>Terrien J.-F.</t>
  </si>
  <si>
    <t>Terrien, Jean Francois (58431261500)</t>
  </si>
  <si>
    <t>Moyens mis en œuvre pour la fabrication de composants primaires des centrales PWR.</t>
  </si>
  <si>
    <t>Revue Generale Nucleaire</t>
  </si>
  <si>
    <t xml:space="preserve">https://doi.org/10.1051/rgn/19804332 </t>
  </si>
  <si>
    <t>NUCLEAR POWER PLANTS - France; Nuclear reactors, Pressurized water</t>
  </si>
  <si>
    <t>Vennetier P.</t>
  </si>
  <si>
    <t>Vennetier, P. (57192503638)</t>
  </si>
  <si>
    <t>L' évolution démographique et économique de Barges (haute saone) depuis 1960-1961.</t>
  </si>
  <si>
    <t>https://www.persee.fr/doc/rgest_0035-3213_1980_num_20_3_1468</t>
  </si>
  <si>
    <t>Barthélémy A.</t>
  </si>
  <si>
    <t>Vieilles frontières, vieilles querelles</t>
  </si>
  <si>
    <t>Association bourguigonne des sociétés savantes</t>
  </si>
  <si>
    <t>50ème congrés de l'Association bourguignonne des sociétés savantes</t>
  </si>
  <si>
    <t>Bastien H.; Teisseyre A.; Dusserre P.; Michiels R.; Cayot F.; Lamy M.; Cabanne F.</t>
  </si>
  <si>
    <t>Bastien, H. (6603900402); Teisseyre, A. (6701654339); Dusserre, P. (7004042536); Michiels, R. (7006358725); Cayot, F. (6508265062); Lamy, M. (57197448770); Cabanne, F. (7007015968)</t>
  </si>
  <si>
    <t>LES LYMPHOMES MALINS EN BOURGOGNE (1976-1977). ETUDE DE LEUR FREQUENCE PAR LA METHODE INFORMATIQUE ANATOMOPATHOLOGIQUE</t>
  </si>
  <si>
    <t>Bulletin du Cancer</t>
  </si>
  <si>
    <t>Adolescent; Adult; Age Factors; Aged; Child; Diagnosis, Computer-Assisted; Female; France; Hodgkin Disease; Humans; Lymphoma; Male; Middle Aged; Pilot Projects; Sex Factors; cancer epidemiology; computer analysis; computer assisted diagnosis; diagnosis; epidemiology; geographic distribution; lymphatic system; lymphoma; major clinical study</t>
  </si>
  <si>
    <t>BODINEAU P.</t>
  </si>
  <si>
    <t xml:space="preserve">Une opération d'urbanisme problématique : l'aménagement du quai sur la Saône à Mâcon. </t>
  </si>
  <si>
    <t xml:space="preserve">Congrès "Val de Saône". </t>
  </si>
  <si>
    <t>Association bourguignonne des sociétés savantes</t>
  </si>
  <si>
    <t>aménagements, quais, Mâcon</t>
  </si>
  <si>
    <t>Bris B., Linder R., Tombal P.</t>
  </si>
  <si>
    <t xml:space="preserve">Les études d'environnement et d'impact du projet Rhin-Rhône. </t>
  </si>
  <si>
    <t>Rev. de Géo. de Lyon</t>
  </si>
  <si>
    <t>Bruckert S.; Cachau-Herreillat F.; Capdecomme H.; Guillet B.</t>
  </si>
  <si>
    <t>Bruckert, S. (6603058366); Cachau-Herreillat, F. (6505872934); Capdecomme, H. (7801442886); Guillet, B. (7004505420)</t>
  </si>
  <si>
    <t>Intervention du cycle biogeochemique dans la genese des concentrations anomaliques du plomb. Exemple de la vallee du Rahin (Haute-Saone, France).</t>
  </si>
  <si>
    <t>BUCHER G.R.</t>
  </si>
  <si>
    <t>Le commerce du port de Chalon au XVIIIe siècle</t>
  </si>
  <si>
    <t>activités commerciales, port, Chalon</t>
  </si>
  <si>
    <t>COLLONGES R.</t>
  </si>
  <si>
    <t>Un affluent de la Saône: la Seille.</t>
  </si>
  <si>
    <t>seille, géomorphologie, développement</t>
  </si>
  <si>
    <t>Courel L.; Demathieu G.; Gall J.-C.</t>
  </si>
  <si>
    <t>Courel, Louis (6701908552); Demathieu, Georges (6602979248); Gall, Jean-Claude (7102057694)</t>
  </si>
  <si>
    <t>Figures sédimentaires et traces d'origine biologique du Trias moyen de la bordure orientale du Massif Central signification sédimentologique et paléoécologique</t>
  </si>
  <si>
    <t>10.1016/S0016-6995(79)80118-7</t>
  </si>
  <si>
    <t>Burrow; Central Massif (Ardeche; Chattermar; Cote-D'or); Current; Halite; Invertebrata; Lagoonal Environment; Middle Trias; Particle Size Analysis; Pseudomorphism; Rain; Rhone; Ripple Mark; Sandstone; Saone-Et-Loire; Shrinkage Crack; TrackTrail; Vertebrata</t>
  </si>
  <si>
    <t xml:space="preserve">Etude du peuplement ichtyologique de la Saône dans la région de Châlon. </t>
  </si>
  <si>
    <t xml:space="preserve">CTGREF ANTONY QEAN.  [Lyon:CQELY.2618]  </t>
  </si>
  <si>
    <t>Doré A.</t>
  </si>
  <si>
    <t>Evolution socio-démographique du Val de Saône</t>
  </si>
  <si>
    <t>50ème congrès de l'association bourguignonne des sociétés savantes</t>
  </si>
  <si>
    <t>Magnien E.</t>
  </si>
  <si>
    <t xml:space="preserve">Ephémérides de la Saône. </t>
  </si>
  <si>
    <t>Fêtes de la Saône, Mâcon 79</t>
  </si>
  <si>
    <t>PAYNEAU, A</t>
  </si>
  <si>
    <t>PART PLAYED BY ECTOPARASITES IN THE SYNDROME OF SHEEP ON ITS BACK</t>
  </si>
  <si>
    <t>ANNALES DE RECHERCHES VETERINAIRES</t>
  </si>
  <si>
    <t>Pelissonnier G.</t>
  </si>
  <si>
    <t>La liaison Mer du Nord-Méditerranée. Ses incidences favorables sur la vallée de la Saône : mythes ou réalités</t>
  </si>
  <si>
    <t>SIVERY G.</t>
  </si>
  <si>
    <t>Les foires de Chalon et le commerce dans la vallée de la Saône à la fin du Moyen-Âge (par Dubois H.)</t>
  </si>
  <si>
    <t>Revue belge de philologie et d'histoire</t>
  </si>
  <si>
    <t>VIGNIER F.</t>
  </si>
  <si>
    <t xml:space="preserve">Diligences et coches de Saône de Lyon à Auxonne à la fin de l'Ancien Régime. </t>
  </si>
  <si>
    <t>Brocard C.</t>
  </si>
  <si>
    <t>Brocard, C. (6602334266)</t>
  </si>
  <si>
    <t>Les formations hospitalières à Gray (Hte-Saône) du Moyen Age à nos jours.</t>
  </si>
  <si>
    <t>Revue d'histoire de la pharmacie</t>
  </si>
  <si>
    <t>10.3406/pharm.1978.1837</t>
  </si>
  <si>
    <t>France; History, Ancient; History, Early Modern 1451-1600; History, Medieval; History, Modern 1601-; Hospitals; MLCS; MLOWN; article; France; history; hospital</t>
  </si>
  <si>
    <t>Claval P.</t>
  </si>
  <si>
    <t>Claval, P. (7005790991)</t>
  </si>
  <si>
    <t>Atlas et Géographie de Haute Bourgogne et Franche Comte.</t>
  </si>
  <si>
    <t>Coudray M.; Girard Y.; Mathias J.</t>
  </si>
  <si>
    <t>Coudray, Michel (7006359067); Girard, Yves (7003503918); Mathias, Jean (7102190420)</t>
  </si>
  <si>
    <t>La construction des chaudières nucléraires PWR en France.</t>
  </si>
  <si>
    <t>Ann Mines</t>
  </si>
  <si>
    <t>https://gallica.bnf.fr/ark:/12148/bpt6k9765321x/f35.item</t>
  </si>
  <si>
    <t>Nuclear reactors, Pressurized water</t>
  </si>
  <si>
    <t>Etude écologique synthétique de la Saône à Chalon.</t>
  </si>
  <si>
    <t xml:space="preserve">CTGREF ANTONY QEAN. Etude n°24 </t>
  </si>
  <si>
    <t xml:space="preserve">25 p. </t>
  </si>
  <si>
    <t>DAZY M.</t>
  </si>
  <si>
    <t>Le Val de Seille</t>
  </si>
  <si>
    <t>Image de Saône et Loire n°37</t>
  </si>
  <si>
    <t>Description, paysage,terroir, histoire</t>
  </si>
  <si>
    <t>Image de Saône et Loire n°21</t>
  </si>
  <si>
    <t>Gelard J.P.</t>
  </si>
  <si>
    <t xml:space="preserve">La fracturation de la Bourgogne méridionale, essai d’interprétation et implications tectoniques régionales. </t>
  </si>
  <si>
    <t>Rev. Géogr. Phys. Géol. Dyn,</t>
  </si>
  <si>
    <t>LHOMMET R.</t>
  </si>
  <si>
    <t>Prophylaxie de la brucellose dans les prairies inondables de Saône et Loire</t>
  </si>
  <si>
    <t>plan de lutte, élevage,bovin, brucellose, pâturage</t>
  </si>
  <si>
    <t>Robillard H.</t>
  </si>
  <si>
    <t>Robillard, H. (6506885290)</t>
  </si>
  <si>
    <t>La pharmacie de l'hospice de Marcigny (Saône-et-Loire).</t>
  </si>
  <si>
    <t>10.3406/pharm.1978.1883</t>
  </si>
  <si>
    <t>France; History, Modern 1601-; Pharmacy; article; France; history; pharmacy</t>
  </si>
  <si>
    <t>WOLFF P.</t>
  </si>
  <si>
    <t>Economic history review</t>
  </si>
  <si>
    <t>CARRAZ, R</t>
  </si>
  <si>
    <t>Lettre d’un volontaire national chalonnais a la municipalité de Chalon-sur-Saône</t>
  </si>
  <si>
    <t>ANNALES HISTORIQUES DE LA REVOLUTION FRANCAISE</t>
  </si>
  <si>
    <t>https://www.persee.fr/doc/ahrf_0003-4436_1977_num_227_1_4037_t1_0095_0000_1</t>
  </si>
  <si>
    <t>Girard P.; Palabost L.; Petit C.</t>
  </si>
  <si>
    <t>Girard, P. (57198224201); Palabost, L. (6504134793); Petit, C. (16478175800)</t>
  </si>
  <si>
    <t>Enzymatic variation at seven loci in nine natural populations of Drosophila melanogaster</t>
  </si>
  <si>
    <t>Biochemical Genetics</t>
  </si>
  <si>
    <t>10.1007/BF00520200</t>
  </si>
  <si>
    <t>Drosophila; isozymes; migration; selection</t>
  </si>
  <si>
    <t>Animal; Drosophila melanogaster; Female; France; Gene Frequency; Genetics, Population; Isoenzymes; Male; Polymorphism (Genetics); Selection (Genetics); Variation (Genetics); Wind; isoenzyme; arthropod; drosophila melanogaster; enzyme polymorphism; gene locus; in vitro study; migration; natural population; normal value; selection; theoretical study</t>
  </si>
  <si>
    <t>Huc A.Y.</t>
  </si>
  <si>
    <t>Huc, A.Y. (23046649600)</t>
  </si>
  <si>
    <t>Contribution de la géochimie organique à une esquisse paléoécologique des schistes bitumineux du Toarcien de l'Est du Bassin de Paris. Etude de la mtière organique insoluble (kérogènes).</t>
  </si>
  <si>
    <t>Rev Inst Fr Pet</t>
  </si>
  <si>
    <t xml:space="preserve">10.2516/ogst:1977038 </t>
  </si>
  <si>
    <t>GEOCHEMISTRY - Organic Compounds; PETROLEUM - France; SHALE - France; KEROGENS; Oil shale</t>
  </si>
  <si>
    <t>BRUNAND F.</t>
  </si>
  <si>
    <t>Verdun sur le Doubs, dans le dispositif militaire de défense des ligne de la Dheune, de la Saône et du Doubs</t>
  </si>
  <si>
    <t>Memoires de la societe d'histoire et d'archeologie de chalon sur Saône,</t>
  </si>
  <si>
    <t>tome XLIII à XLV</t>
  </si>
  <si>
    <t>militaire</t>
  </si>
  <si>
    <t>Brunot de Rouvre J., Delhommez M., Lethuc D.</t>
  </si>
  <si>
    <t xml:space="preserve">Liaison à grand gabarit Saône-Rhin : étude d'environnement. </t>
  </si>
  <si>
    <t>CETE NORD PICARDIE DIVISION AMENAGEMENT URBANISME</t>
  </si>
  <si>
    <t>51 p.</t>
  </si>
  <si>
    <t>COLLIN J.J.</t>
  </si>
  <si>
    <t>Les eaux souterraines de la plaine Saône Doubs (gisement, hydrodynamique, hydrochimie, pollution, gestion et sauvegarde)</t>
  </si>
  <si>
    <t>Université Claude Bernard, Lyon</t>
  </si>
  <si>
    <t>318 p.</t>
  </si>
  <si>
    <t>BRGM</t>
  </si>
  <si>
    <t>pollution, gestion, hydrodynamique, quantité, qualité</t>
  </si>
  <si>
    <t>Fond documentaire UMR 5600, salle Le Lannoun côte: 553,79 COL</t>
  </si>
  <si>
    <t>Les foires de Chalon et le commerce dans la vallée de la Saône : à la fin du Moyen âge (vers 1280-vers 1430)</t>
  </si>
  <si>
    <t>Universté Paris 1 Panthéon Sorbonne</t>
  </si>
  <si>
    <t>632 p.</t>
  </si>
  <si>
    <t>Publication de la Sorbonne</t>
  </si>
  <si>
    <t>commerce, histoire, activités économiques</t>
  </si>
  <si>
    <t>GALLAY A.</t>
  </si>
  <si>
    <t>La civilisation Saône-Rhône : le site du Petit-Chasseur à Sion et la civilisation Saône-Rhône</t>
  </si>
  <si>
    <t>n°105-106, Tome 27</t>
  </si>
  <si>
    <t>Néolithique, groupe culturel, fouilles</t>
  </si>
  <si>
    <t>GIRARD, P; PALABOST, L</t>
  </si>
  <si>
    <t>Etude du polymorphisme enzymatique de 15 populations
naturelles de Drosophila melanogaster</t>
  </si>
  <si>
    <t>ARCHIVES DE ZOOLOGIE EXPERIMENTALE ET GENERALE</t>
  </si>
  <si>
    <t>GUILLOT A.</t>
  </si>
  <si>
    <t>Le confluent de la Saone et du Doubs au premier Age de Fer.</t>
  </si>
  <si>
    <t>Tome 27</t>
  </si>
  <si>
    <t>fasc. 1 &amp; 2</t>
  </si>
  <si>
    <t>STRAHM C.</t>
  </si>
  <si>
    <t>La civilisation Saône-Rhône : historique des recherches et genèse de la civilisation Saône-Rhône</t>
  </si>
  <si>
    <t>STRAHM, C; THEVENOT, JP</t>
  </si>
  <si>
    <t>La civilisation Saône-Rhône : avant-propos</t>
  </si>
  <si>
    <t xml:space="preserve">Revue archéologique de l'est et du centre-est, </t>
  </si>
  <si>
    <t>THEVENOT, JP</t>
  </si>
  <si>
    <t>La civilisation Saône-Rhône : essai de synthèse</t>
  </si>
  <si>
    <t>Revue archéologique de l'est et du centre-est,</t>
  </si>
  <si>
    <t xml:space="preserve">Le site d'Ouroux-sur-Saône et le groupe de la Saône </t>
  </si>
  <si>
    <t>BOIS, M; MARCHAND, D; THIERRY, J</t>
  </si>
  <si>
    <t>Quelques précisions sur la "Dalle nacrée" (Bathonien-Callovien) en Saône-et-Loire</t>
  </si>
  <si>
    <t>COMPTES RENDUS HEBDOMADAIRES DES SEANCES DE L ACADEMIE DES SCIENCES SERIE D</t>
  </si>
  <si>
    <t>https://www.researchgate.net/publication/297291870_Jacques_Thierry_1941-2014</t>
  </si>
  <si>
    <t>COUREL, L; DEMATHIEU, G; HAUBOLD, H</t>
  </si>
  <si>
    <t>Découverte d'une piste d'Amphibien dans le Carbonifère de Blanzy (Saône-et-Loire, France)</t>
  </si>
  <si>
    <t>https://gallica.bnf.fr/ark:/12148/bpt6k57685706/f207.item.r=comptes%20rendus%20hebdomadaires%20des%20sc%C3%A9ances%20de%20l'acad%C3%A9mie%20des%20sciencesS%C3%A9rie%20D1975Courel%20S%C3%A9rie%20D%201975%20Courel</t>
  </si>
  <si>
    <t>PERSEIL, EA</t>
  </si>
  <si>
    <t xml:space="preserve">Nature et caractères minéralogiques des oxydes et carbonates manganésifères de Faucogney {Haute-Saône). </t>
  </si>
  <si>
    <t>B.E Simon et Bernard</t>
  </si>
  <si>
    <t>La vallée du Doubs de Mouthe à Montbéliard : sauvetage du Doubs</t>
  </si>
  <si>
    <t>Préfecture de la Région Franche-Comté, mission environnement</t>
  </si>
  <si>
    <t>136 p.</t>
  </si>
  <si>
    <t>Doubs, tourisme, caractérisitiques naturelles, préservation</t>
  </si>
  <si>
    <t>Destaing F.</t>
  </si>
  <si>
    <t>Destaing, F. (7004515568)</t>
  </si>
  <si>
    <t>LA RAGE. INTRODUCTION</t>
  </si>
  <si>
    <t>REV.MED.DIJON</t>
  </si>
  <si>
    <t>encephalitis; epidemiology; rabies</t>
  </si>
  <si>
    <t>Paubel R.</t>
  </si>
  <si>
    <t>Paubel, Roger (6506632212)</t>
  </si>
  <si>
    <t>Suspension Bridge of Montmerle: Entirely of Aluminum - First in the World.; [LE PONT SUSPENDU DE MONTMERLE - PREMIER DU MONDE, ENTIEREMENT EN ALUMINIUM.]</t>
  </si>
  <si>
    <t>Rev Alum</t>
  </si>
  <si>
    <t>Bridges, Suspension; Bridges, Aluminum</t>
  </si>
  <si>
    <t>Saint Girons M.-C.; Vesco J.-P.</t>
  </si>
  <si>
    <t>Saint Girons, Marie-Charlotte (6506055038); Vesco, Jean-Pierre (57081343700)</t>
  </si>
  <si>
    <t>Notes sur les mammiferes de france: XIII. - répartition et densité des petits mammifères dans le couloir séquano-rhodanien</t>
  </si>
  <si>
    <t>Mammalia</t>
  </si>
  <si>
    <t>10.1515/mamm.1974.38.2.244</t>
  </si>
  <si>
    <t>SAUMON R.</t>
  </si>
  <si>
    <t>Le remorquage à vapeur sur la Saône</t>
  </si>
  <si>
    <t xml:space="preserve">Memoires de la societe d'histoire et d'archeologie de chalon sur Saône </t>
  </si>
  <si>
    <t>remorqueurs, péniches, équipage</t>
  </si>
  <si>
    <t>Voix de l’Ain</t>
  </si>
  <si>
    <t xml:space="preserve">Fini le temps des petits bateaux sur la Saône ? </t>
  </si>
  <si>
    <t>WALTER A.</t>
  </si>
  <si>
    <t>Trois monuments sculptés gallo-romains de la Haute-Saône</t>
  </si>
  <si>
    <t>n°96, Tome 25</t>
  </si>
  <si>
    <t>CLAIR A.</t>
  </si>
  <si>
    <t xml:space="preserve">Etude de la pollution de la Saône dans le département de la Côte D'Or et de sa nappe alluviale. </t>
  </si>
  <si>
    <t>Thèse de doctorat Université de Dijon 1973/11/09 [Lyon:TH.1468]</t>
  </si>
  <si>
    <t>293 p.</t>
  </si>
  <si>
    <t>Gamet A.</t>
  </si>
  <si>
    <t>Gamet, A. (7003721971)</t>
  </si>
  <si>
    <t>Le diagnostic de la rage au laboratoire</t>
  </si>
  <si>
    <t>Topics in Catalysis</t>
  </si>
  <si>
    <t>10.1016/S0399-077X(73)81199-0</t>
  </si>
  <si>
    <t>Diagnosis; Diagnostic; Encephalitis; Encéphalite; Immuno-fluorescence; Immunofluorescence; Rabies; Rage; Virus; Virus</t>
  </si>
  <si>
    <t>INRA Dijon</t>
  </si>
  <si>
    <t>Etude agro-pédologique de la vallée de la Saône</t>
  </si>
  <si>
    <t>LAMBERT G.</t>
  </si>
  <si>
    <t>L'aménagement de la Saône</t>
  </si>
  <si>
    <t>Géographie et Recherche, Institut de Géographie de l'université de Dijon</t>
  </si>
  <si>
    <t>Aménagement, voie de navigation, canal</t>
  </si>
  <si>
    <t xml:space="preserve"> - Fond documentaire UMR 5600, salle Le Lannoun 
 - biblio rapport 2003</t>
  </si>
  <si>
    <t>Lancastre F.; Houin R.; Campana Rouget Y.</t>
  </si>
  <si>
    <t>Lancastre, F. (7004300044); Houin, R. (7005251669); Campana Rouget, Y. (6507461154)</t>
  </si>
  <si>
    <t>Découverte en France dans la région de Bourgogne Franche Comté d'un foyer de trichinose sauvage</t>
  </si>
  <si>
    <t>Annales de Parasitologie Humaine et Comparee</t>
  </si>
  <si>
    <t>10.1051/parasite/1973482315</t>
  </si>
  <si>
    <t>Animal; Disease Reservoirs; France; Larva; Rodent Diseases; Trichinosis; animal; epidemiology; Trichinella spiralis; trichinosis; article; disease carrier; France; larva; rodent disease; trichinosis</t>
  </si>
  <si>
    <t>Mayet Louis</t>
  </si>
  <si>
    <t>Mayet, Louis (58374345700)</t>
  </si>
  <si>
    <t>LES TRAVAUX SOUS TENSION A L'ELECTRICITE DE FRANCE - 4. MISE EN OEUVRE ET RESULTATS DES TRAVAUX SOUS TENSION DANS LE CENTRE DE DISTRIBUTION DE CHALON-SUR-SAONE.</t>
  </si>
  <si>
    <t>Rev Gen Electr</t>
  </si>
  <si>
    <t>Accident prevention; Electric power plant equipment; Electric power systems</t>
  </si>
  <si>
    <t>VERNEAUX J.</t>
  </si>
  <si>
    <t>Cours d'eau de Franche-Comté (massif du Jura). Recherches écologiques sur le réseau hydrographique du Doubs, essai de biotypologie</t>
  </si>
  <si>
    <t>260 p.</t>
  </si>
  <si>
    <t>Doubs, biologie</t>
  </si>
  <si>
    <t xml:space="preserve"> - Bibliothèque STAPS Besançon
 - biblio rapport  2003</t>
  </si>
  <si>
    <t>Crousle T., Dubois P.</t>
  </si>
  <si>
    <t xml:space="preserve">L'aménagement de la Saône entre Lyon et Auxonne. </t>
  </si>
  <si>
    <t>Navigation, ports et industries</t>
  </si>
  <si>
    <t>Henry C.; Mouray J.C.</t>
  </si>
  <si>
    <t>Henry, C. (7401577929); Mouray, J.C. (6504812901)</t>
  </si>
  <si>
    <t>A propos d'un cas d'accident vasculaire du fond d'oeil dû à un typhus exanthématique contracté en Saône-et-Loire.</t>
  </si>
  <si>
    <t>Bulletin des societes d"ophtalmologie de France</t>
  </si>
  <si>
    <t>Adult; Case Report; France; Fundus Oculi; Human; Male; Papilledema; Retinal Hemorrhage; Typhus, Epidemic Louse-Borne; adult; article; case report; eye fundus; France; human; male; papilledema; retina hemorrhage; typhus</t>
  </si>
  <si>
    <t>LEYNAUD, et al.</t>
  </si>
  <si>
    <t>Etude à caractère synthétique d'un grand cours d'eau de plaine : la Saône</t>
  </si>
  <si>
    <t>Verch.Internat.verein.limnol</t>
  </si>
  <si>
    <t>11 &amp; 12</t>
  </si>
  <si>
    <t>DOI:10.1080/03680770.1972.11899528</t>
  </si>
  <si>
    <t>https://doi.org/10.1080/03680770.1972.11899528</t>
  </si>
  <si>
    <t>CLAIR A., PUISSEGUR J.J.</t>
  </si>
  <si>
    <t>Découverte de faunes villafranchiennes entre la vallée de la Saône et Dijon</t>
  </si>
  <si>
    <t>Comptes rendus hebdomadaires des séances de l'académie des sciences série D</t>
  </si>
  <si>
    <t xml:space="preserve"> Tome 268</t>
  </si>
  <si>
    <t>MERIAUX S., BALLEY F., et al</t>
  </si>
  <si>
    <t xml:space="preserve">De l’influence de la Saône sur la granulométrie des sols de son bassin. </t>
  </si>
  <si>
    <t>Tome 273</t>
  </si>
  <si>
    <t>Merlin M., Balme C.</t>
  </si>
  <si>
    <t>Le nouveau barrage de Charnay.</t>
  </si>
  <si>
    <t>Le Moniteur</t>
  </si>
  <si>
    <t>Blin L.</t>
  </si>
  <si>
    <t xml:space="preserve">Sur trois maîtrises des eaux et forêts et la navigation de la Saône, 1778-1781. </t>
  </si>
  <si>
    <t>Ann. de Bourgogne</t>
  </si>
  <si>
    <t>Découvertes gallo-romaines dans la Saône en aVal de Chalon, à Thorey (71)</t>
  </si>
  <si>
    <t>Revue archéologique</t>
  </si>
  <si>
    <t>ORSOM</t>
  </si>
  <si>
    <t>Etude climatologique de la vallée de la Saône au nord de Villefranche</t>
  </si>
  <si>
    <t>Roux A.L.</t>
  </si>
  <si>
    <t>Roux, A.L. (57214274857)</t>
  </si>
  <si>
    <t>L’extension de l’aire de répartition géographique de gammarus roeseli en France. Nouvelles données</t>
  </si>
  <si>
    <t>10.1051/limn/1969001</t>
  </si>
  <si>
    <t>Recherches sur une méthode pratique d'étude synthétique des cours d'eau : application à la rivière Doubs</t>
  </si>
  <si>
    <t>153 p.</t>
  </si>
  <si>
    <t>Binet L.</t>
  </si>
  <si>
    <t>Binet, L. (7004196709)</t>
  </si>
  <si>
    <t>Au nom de la Commission des Eaux Minérales, concernant la demande d'autorisation d'exploitation de l'eau de la source d'eau minérale naturelle dite (Martin) située à Luxeuil-les-Bains (Haute-Saône)</t>
  </si>
  <si>
    <t>France; Mineral Waters; mineral water; article; France; standard</t>
  </si>
  <si>
    <t>CHABOT G.</t>
  </si>
  <si>
    <t>Les Pays de la Saône et du Rhône</t>
  </si>
  <si>
    <t>Annales de géographie</t>
  </si>
  <si>
    <t>p. 327</t>
  </si>
  <si>
    <t>Ingénieur en chef du département de Saône et Loire</t>
  </si>
  <si>
    <t>Navigation de la Seille. Profils en long de Louhans à la Saône avec ouvrages d'art</t>
  </si>
  <si>
    <t>profil en long, ouvrages d'art</t>
  </si>
  <si>
    <t>Winghart J.</t>
  </si>
  <si>
    <t xml:space="preserve">La reconstruction du barrage de Couzon sur la Saône, première étape de l'aménagement de l'axe Nord-Sud en amont de Lyon. </t>
  </si>
  <si>
    <t>Travaux</t>
  </si>
  <si>
    <t>MILLOTTE J.</t>
  </si>
  <si>
    <t>Une antique voie de passage: la Saône.</t>
  </si>
  <si>
    <t>Archéologia fouilles et découvertes</t>
  </si>
  <si>
    <t>archéologie, histoire, gués en armes</t>
  </si>
  <si>
    <t>PUISSEGUR JJ., RAT P.</t>
  </si>
  <si>
    <t>Données paléontologiques et stratigraphiques sur les alluvions de la Saône, près de Tournus.</t>
  </si>
  <si>
    <t>éd. Sociétés des sciences naturelles de Dijon</t>
  </si>
  <si>
    <t>VANCON J.P.</t>
  </si>
  <si>
    <t>Reconnaissance géologique des sites de barrages sur le Doubs, la Loue et leurs affluents jurassiens</t>
  </si>
  <si>
    <t>93 p.</t>
  </si>
  <si>
    <t>Doubs, géologie, barrages</t>
  </si>
  <si>
    <t>BAETHGEN F., GRUNDMANN H.</t>
  </si>
  <si>
    <t>Die Verhandlungen an der Saône im Jahre 1162</t>
  </si>
  <si>
    <t>Deutsches Archiv für Erforschung des mittelalters</t>
  </si>
  <si>
    <t>Société Francaise d'archéologie</t>
  </si>
  <si>
    <t>Négociations, moyen-age, histoire, religion</t>
  </si>
  <si>
    <t>Archives départementales de la côte d'or</t>
  </si>
  <si>
    <t>ESTIENNE P.</t>
  </si>
  <si>
    <t>Les pays de la Saône et du Rhône</t>
  </si>
  <si>
    <t>EDSCO documents sept-oct 1964 N° 1</t>
  </si>
  <si>
    <t>Les éditions scolaires EDSCO</t>
  </si>
  <si>
    <t>unité, morcellement, sillon</t>
  </si>
  <si>
    <t>Bibliothèque Lyon 2 Bron</t>
  </si>
  <si>
    <t>FOHLEN C.</t>
  </si>
  <si>
    <t>La navigation à vapeur sur la Saône et le Rhône (1783 - 1863) (par RIVET F.)</t>
  </si>
  <si>
    <t>Girard J.</t>
  </si>
  <si>
    <t xml:space="preserve">Les péages fluviaux de la Saône, un exemple de lutte de l'Etat pour rentrer en possession de droits régaliens usurpés. </t>
  </si>
  <si>
    <t>Thèse de Droit, Univ. de Paris</t>
  </si>
  <si>
    <t>400 p.</t>
  </si>
  <si>
    <t>ELBOW M.H.</t>
  </si>
  <si>
    <t>Steam navigation on the Saône and the Rhône</t>
  </si>
  <si>
    <t>Journal of modern history</t>
  </si>
  <si>
    <t>p. 412</t>
  </si>
  <si>
    <t>HENDERSON W.O.</t>
  </si>
  <si>
    <t>History</t>
  </si>
  <si>
    <t>p. 100</t>
  </si>
  <si>
    <t>Lebel P.</t>
  </si>
  <si>
    <t>Réflexions sur le nom de la Saône</t>
  </si>
  <si>
    <t>34ème congrès</t>
  </si>
  <si>
    <t>Juin 1963</t>
  </si>
  <si>
    <t>RIVET F.</t>
  </si>
  <si>
    <t>La navigation à vapeur sur la Saône et le Rhône (1783 - 1863)</t>
  </si>
  <si>
    <t>Presses universitaires de France</t>
  </si>
  <si>
    <t>619 p.</t>
  </si>
  <si>
    <t>https://gallica.bnf.fr/ark:/12148/bpt6k3405954r/f15.item</t>
  </si>
  <si>
    <t>batellerie, trafic fluvial, navigation</t>
  </si>
  <si>
    <t>Bibliothèque UMR 5600 salleLe Lannou</t>
  </si>
  <si>
    <t>MERIAUX S., GOUNY P., et al</t>
  </si>
  <si>
    <t>Sur les degrés d'évolution de la plaine de la Saône</t>
  </si>
  <si>
    <t>FAURE-SOULER F.</t>
  </si>
  <si>
    <t xml:space="preserve">Analyse économique de la Haute-Saône </t>
  </si>
  <si>
    <t>Institut d'économie régionale de Franche-Comté</t>
  </si>
  <si>
    <t>Activité, métallurgie, droit</t>
  </si>
  <si>
    <t>PARDE M.</t>
  </si>
  <si>
    <t>Crues récentes de saison chaude sur la Seine et la Saône</t>
  </si>
  <si>
    <t>https://www.persee.fr/doc/geo_0003-4010_1958_num_67_362_18534</t>
  </si>
  <si>
    <t>hydrologie, crue</t>
  </si>
  <si>
    <t>Les crues dans le bassin du Rhône en décembre 1954 et janvier 1955</t>
  </si>
  <si>
    <t>https://www.persee.fr/doc/geo_0003-4010_1958_num_67_363_16988</t>
  </si>
  <si>
    <t>CHAMBOREDON R.</t>
  </si>
  <si>
    <t xml:space="preserve">La Saône et ses ports entre Chalon et Lyon </t>
  </si>
  <si>
    <t>Revue de la Navigation intérieure et rhénane</t>
  </si>
  <si>
    <t>Port, économie, aménagement</t>
  </si>
  <si>
    <t>JOURNAUX A.</t>
  </si>
  <si>
    <t>Les plaines de la Saône et leurs bordures montagneuses, Beaujolais, Mâconnais, Côte-d'Or, Plateaux de la Haute-Saône, Jura Occidental. Etude morphologique</t>
  </si>
  <si>
    <t>530 p.</t>
  </si>
  <si>
    <t>géomorphologie</t>
  </si>
  <si>
    <t xml:space="preserve"> - UMR 5600 Lyon 2
 - biblio rapport  2003</t>
  </si>
  <si>
    <t>American technic and steam navigation on the Saône and the Rhône</t>
  </si>
  <si>
    <t>Journal of economic hystory</t>
  </si>
  <si>
    <t>https://www.cambridge.org/core/journals/journal-of-economic-history/article/american-technique-and-steam-navigation-on-the-saone-and-the-rhone-18271850/8FF9EEF4C1C9BCD4C653398127696B8A</t>
  </si>
  <si>
    <t>batellerie, trafic fluvial, voie ferrée</t>
  </si>
  <si>
    <t>VION-DURY</t>
  </si>
  <si>
    <t>Compte rendu critique de la thèse de Journaux</t>
  </si>
  <si>
    <t>Université Lyon 2</t>
  </si>
  <si>
    <t>Critique, géomorphologie</t>
  </si>
  <si>
    <t>Bibliothèque UMR 5600 salle CRGA</t>
  </si>
  <si>
    <t>CHOLLEY A.</t>
  </si>
  <si>
    <t>Compte-rendu : Les plaines de la Saône et leurs bordures montagneuses by André Journaux</t>
  </si>
  <si>
    <t>Annales de Géographie</t>
  </si>
  <si>
    <t>http://www.jstor.org/stable/23443599</t>
  </si>
  <si>
    <t>LAROCHE L.</t>
  </si>
  <si>
    <t>La canalisation de la Seille</t>
  </si>
  <si>
    <t>Bulletin de l'Association des Amis des arts et des Sciences de Tournus</t>
  </si>
  <si>
    <t>affluents, aménagements</t>
  </si>
  <si>
    <t>ARMAND-CAILLAT L.</t>
  </si>
  <si>
    <t xml:space="preserve">Les gens de Saône en Chalonnais </t>
  </si>
  <si>
    <t>Pays de Bourgogne, Imprimerie F. Massebeuf</t>
  </si>
  <si>
    <t>physionomie, description, navigation, fluviales</t>
  </si>
  <si>
    <t>Les premiers bateaux à vapeur affectés au service des voyageurs sur la Saône.</t>
  </si>
  <si>
    <t>Société des amis des arts et des sciences de Tournus, Imprimerie Buguet-Comptour</t>
  </si>
  <si>
    <t>navigation, vapeur, passagers</t>
  </si>
  <si>
    <t>RIVET F</t>
  </si>
  <si>
    <t xml:space="preserve">L'odyssée d'un ancien bateau à vapeur de la Saône. Le dernier voyage du "Cygne" (1855) </t>
  </si>
  <si>
    <t>RUSSO P.</t>
  </si>
  <si>
    <t>Observations nouvelles sur les terrasses fluviatiles et lacustres de la Dombes et de la Saône</t>
  </si>
  <si>
    <t xml:space="preserve">Comptes rendus hebdomadaires des séances de l'académie des sciences série PY </t>
  </si>
  <si>
    <t>Chambre de Commerce de Chalon-sur-Saône</t>
  </si>
  <si>
    <t>Port Fluvial sur Chalon sur Saône</t>
  </si>
  <si>
    <t>Chambre de Commerce de Chalon</t>
  </si>
  <si>
    <t>16 p.</t>
  </si>
  <si>
    <t xml:space="preserve">histoire, port </t>
  </si>
  <si>
    <t>OBERDOERFFER</t>
  </si>
  <si>
    <t>L'utilisation de la Saône</t>
  </si>
  <si>
    <t>Agriculture, navigation, alimentation eau, sport et tourisme</t>
  </si>
  <si>
    <t>BOUCHE-LECLERQ P.</t>
  </si>
  <si>
    <t>Les diligences, gondoles et paquebots de la Saône</t>
  </si>
  <si>
    <t>Loisirs, navigation, culture, histoire</t>
  </si>
  <si>
    <t>LECROQ M.</t>
  </si>
  <si>
    <t>Les anciens pont de Saône à Chalon</t>
  </si>
  <si>
    <t>Mémoires de la société d'histoire et d'archéologie de Chalon sur Saône, Imprimerie Buget Comptour</t>
  </si>
  <si>
    <t>tome XXXI</t>
  </si>
  <si>
    <t xml:space="preserve">pont </t>
  </si>
  <si>
    <t>LEGER L.</t>
  </si>
  <si>
    <t>Zoologie : sur la présence, en nombre, de l'écrevisse américaine cambarus dans la basse Saône</t>
  </si>
  <si>
    <t>Le nouveau port fluvial de Chalon-sur-Saône et l'extension de la ville</t>
  </si>
  <si>
    <t>Chambre de commerce de Chalon-sur-Saône</t>
  </si>
  <si>
    <t>aménagements</t>
  </si>
  <si>
    <t>JEANTON G.</t>
  </si>
  <si>
    <t>Rites nautiques sur la Saône à Mâcon</t>
  </si>
  <si>
    <t xml:space="preserve">Annales de l'académie de Mâcon </t>
  </si>
  <si>
    <t xml:space="preserve">Culte, cérémonie, culture, folklore </t>
  </si>
  <si>
    <t>LEJAY P.</t>
  </si>
  <si>
    <t>Nouvelles déterminations de la pesanteur entre la Saône et l'Allier et dans le Sud des Alpes</t>
  </si>
  <si>
    <t>Comptes rendus hebdomadaires des séances de l'académie des sciences</t>
  </si>
  <si>
    <t>Tome 216</t>
  </si>
  <si>
    <t>GEORGE P.</t>
  </si>
  <si>
    <t>Presse universitaire de France</t>
  </si>
  <si>
    <t>210 p.</t>
  </si>
  <si>
    <t xml:space="preserve"> - Fond documentaire UMR 5600, salle Le Lannoun côte: 914,44 GEO
 - biblio rapport 2003</t>
  </si>
  <si>
    <t>GUILLERD A., BEDON E.</t>
  </si>
  <si>
    <t>Expérience à la fluorescéine sur les pertes de l’Ognon, à l’amont de Lure (Haute-Saône)</t>
  </si>
  <si>
    <t>Tome 201</t>
  </si>
  <si>
    <t>hydrogéologie</t>
  </si>
  <si>
    <t>Les populations dites sarrasines des bords de la Saône</t>
  </si>
  <si>
    <t xml:space="preserve">Annales de Bourgogne </t>
  </si>
  <si>
    <t>Imprimerie Bernigaud et Privat</t>
  </si>
  <si>
    <t>Sarrasin, origine, arabe, militaire, Uchizy</t>
  </si>
  <si>
    <t>Chambre de commerce de Mâcon</t>
  </si>
  <si>
    <t>Le port fluvial de Mâcon sur la Saône</t>
  </si>
  <si>
    <t>30 p.</t>
  </si>
  <si>
    <t>activités économiques, sociale, transit, aménagements</t>
  </si>
  <si>
    <t>BERNARD A.</t>
  </si>
  <si>
    <t xml:space="preserve">Les moulins sur la Saône à Tournus </t>
  </si>
  <si>
    <t>Société des amis des arts et des sciences de Tournus</t>
  </si>
  <si>
    <t>Tome 26</t>
  </si>
  <si>
    <t xml:space="preserve"> Mâcon, Protat Frères, imprimeurs</t>
  </si>
  <si>
    <t>construction, moulin, desctruction, abbé, Tournus</t>
  </si>
  <si>
    <t xml:space="preserve">Le passage de la Saône à la Loire par les vallées de la Dheune et de la Bourbine </t>
  </si>
  <si>
    <t>La phisiophile 4éme année</t>
  </si>
  <si>
    <t xml:space="preserve">Histoire, déplacement, zone de passage </t>
  </si>
  <si>
    <t xml:space="preserve">Le Régime du Rhône Chapitre 4 : La Saône </t>
  </si>
  <si>
    <t>Revue de Géographie Alpine</t>
  </si>
  <si>
    <t>https://www.persee.fr/doc/rga_0035-1121_1925_num_13_3_4941#rga_0035-1121_1925_num_13_3_T1_0487_0000</t>
  </si>
  <si>
    <t>origine de crues</t>
  </si>
  <si>
    <t>Pardé M.</t>
  </si>
  <si>
    <t xml:space="preserve">Le régime du Rhône, étude hydrologique. </t>
  </si>
  <si>
    <t>Inst. des Etudes Rhodaniennes, Lyon, 883 et 440 p</t>
  </si>
  <si>
    <t>1,4 et 5</t>
  </si>
  <si>
    <t>ARLOING F.</t>
  </si>
  <si>
    <t>Propriétés empêchantes des eaux du Rhône et de la Saône sur le développement de certaines bactéries.</t>
  </si>
  <si>
    <t>Comptes rendus des séances de la société de biologie et de ses filiales</t>
  </si>
  <si>
    <t>L.G</t>
  </si>
  <si>
    <t>Entre Saône et Dheune</t>
  </si>
  <si>
    <t>Histoire, mœurs, récit</t>
  </si>
  <si>
    <t>VELON F.</t>
  </si>
  <si>
    <t>Eloge de la Saône : étude de vulgarisation touristique</t>
  </si>
  <si>
    <t>Annales de l'académie de Mâcon, 3eme série</t>
  </si>
  <si>
    <t>Tome XXIII</t>
  </si>
  <si>
    <t>https://gallica.bnf.fr/ark:/12148/bpt6k5415454q/f193.item.zoom</t>
  </si>
  <si>
    <t>loisirs, navigation</t>
  </si>
  <si>
    <t>BIDAULT DE GRESIGNY L.</t>
  </si>
  <si>
    <t>Recherches archéologiques dans la vallée de la Saône entre Lyon et Chalon sur Saône de 1875-1920</t>
  </si>
  <si>
    <t xml:space="preserve">Ed. Bourgeois frères </t>
  </si>
  <si>
    <t>archéologie, illustration, religion, pêche</t>
  </si>
  <si>
    <t>JEANTON G., LAFAY G.</t>
  </si>
  <si>
    <t xml:space="preserve">Trouvailles archéologiques faites dans la Saône , à Béligny </t>
  </si>
  <si>
    <t xml:space="preserve"> Bulletin de la Société préhistorique française </t>
  </si>
  <si>
    <t>https://www.persee.fr/doc/bspf_0249-7638_1918_num_15_9_11933</t>
  </si>
  <si>
    <t>Nouvelles Découvertes archéologiques, faites dans la Saône, en aVal de l'île Saint-Jean près de Mâcon (Saône-et-Loire)</t>
  </si>
  <si>
    <t>https://www.persee.fr/doc/bspf_0249-7638_1917_num_14_3_7524</t>
  </si>
  <si>
    <t>Ingénieur en chef Pigache</t>
  </si>
  <si>
    <t>Classification des voies de navigation intérieures par lignes de navigation</t>
  </si>
  <si>
    <t>Ministère des travux publics direction des routes et de la navigation, sous direction de la navigation</t>
  </si>
  <si>
    <t>classification, section, rivières, relevés statistiques</t>
  </si>
  <si>
    <t>Abbé BOURGEAT</t>
  </si>
  <si>
    <t>Les deux rivières maîtresses du Jura : l'Ain et le Doubs</t>
  </si>
  <si>
    <t>Mémoires de la Société d'Emulation du Jura</t>
  </si>
  <si>
    <t>Doubs, histoire, géomorphologie</t>
  </si>
  <si>
    <t>DESTRAY P.</t>
  </si>
  <si>
    <t>De la Saône considérée comme frontière naturelle</t>
  </si>
  <si>
    <t>Extrait des mémoires de la Société Bourguignone de géographie</t>
  </si>
  <si>
    <t>tome XXVI</t>
  </si>
  <si>
    <t>25 p.</t>
  </si>
  <si>
    <t>frontière, population, transport</t>
  </si>
  <si>
    <t>Une rivière conquérante : la Saône</t>
  </si>
  <si>
    <t>histoire, Doubs</t>
  </si>
  <si>
    <t>DUVERNE F.</t>
  </si>
  <si>
    <t>Plaines de la Saône et du Doubs</t>
  </si>
  <si>
    <t>44 p.</t>
  </si>
  <si>
    <t>Endiguement, assainissement, irrigation, histoire</t>
  </si>
  <si>
    <t>Duverne F.</t>
  </si>
  <si>
    <t xml:space="preserve">Amélioration des plaines de la Saône et du Doubs et défense des rives du Doubs. </t>
  </si>
  <si>
    <t>Ann. de l'Académie de Mâcon</t>
  </si>
  <si>
    <t>Arcelin A.</t>
  </si>
  <si>
    <t xml:space="preserve">La vallée inférieure de la Saône à l’époque quaternaire. </t>
  </si>
  <si>
    <t>Bull. Soc. Sci. nat. Saône-et-Loire, 27e année</t>
  </si>
  <si>
    <t>n°11-12</t>
  </si>
  <si>
    <t>ARDOUIN-DUMAZET</t>
  </si>
  <si>
    <t xml:space="preserve">La Saône comtoise. </t>
  </si>
  <si>
    <t>Voyage en France, plaine comtoise et Jura. Ed. Berger-Levrault</t>
  </si>
  <si>
    <t>histoire, sociologie</t>
  </si>
  <si>
    <t>La vallée de l'Ognon.</t>
  </si>
  <si>
    <t>histoire, voyage</t>
  </si>
  <si>
    <t xml:space="preserve">Le couloir du Doubs. </t>
  </si>
  <si>
    <t>BARRE O.</t>
  </si>
  <si>
    <t xml:space="preserve">La haute vallée de la Saône, son pourtour, ses régions naturelles </t>
  </si>
  <si>
    <t xml:space="preserve"> Annales de géographie</t>
  </si>
  <si>
    <t>https://www.persee.fr/doc/geo_0003-4010_1901_num_10_49_4833</t>
  </si>
  <si>
    <t>géologie, géographie</t>
  </si>
  <si>
    <t>Congrès d'archéologie de France</t>
  </si>
  <si>
    <t>294 p.</t>
  </si>
  <si>
    <t>Archéologie, trouvailles, recherche</t>
  </si>
  <si>
    <t>TAVERNIER H.</t>
  </si>
  <si>
    <t>Etude hydrologique sur le bassin de la Saône</t>
  </si>
  <si>
    <t xml:space="preserve">Annales de géographie </t>
  </si>
  <si>
    <t>Service hydrométrique et de l'annonce des crues (Ponts et Chaussées)</t>
  </si>
  <si>
    <t>Bassin de la Saône : Réglements et instructions concernant l'annonce des crues et l'étude du régime des rivières</t>
  </si>
  <si>
    <t>Ministère des Travaux Publics, Imprimerie Nouvelle Lyonnaise</t>
  </si>
  <si>
    <t>192 p.</t>
  </si>
  <si>
    <t>hydrologie, crue, régime, règlements, instructions, navigation</t>
  </si>
  <si>
    <t>MOCQUERY C.</t>
  </si>
  <si>
    <t>Notice sur le grand pont en maçonnerie construit sur la Saône à Charrey</t>
  </si>
  <si>
    <t>Extrait des annales des ponts et chaussées, vve Ch. DUNOD</t>
  </si>
  <si>
    <t>25 p. +shéma</t>
  </si>
  <si>
    <t>aménagement, pont, ouvrage</t>
  </si>
  <si>
    <t>BENOIST M.</t>
  </si>
  <si>
    <t>Les prairies et les débordements de la Saône</t>
  </si>
  <si>
    <t xml:space="preserve">Annales de l'académie de Mâcon, 2eme série </t>
  </si>
  <si>
    <t>tome IX</t>
  </si>
  <si>
    <t>https://gallica.bnf.fr/ark:/12148/bpt6k213622r/f252.item</t>
  </si>
  <si>
    <t>inondations, dangers</t>
  </si>
  <si>
    <t>Ingénieur en chef du canal</t>
  </si>
  <si>
    <t>Carte générale du canal du Centre</t>
  </si>
  <si>
    <t>carte</t>
  </si>
  <si>
    <t>LEGER A.</t>
  </si>
  <si>
    <t>Note sur l'ancien pont de Saône</t>
  </si>
  <si>
    <t>Mémoires de l'Académie des Sciences, belles-lettres et arts de Lyon, volume 28ème de la classe des sciences</t>
  </si>
  <si>
    <t>association de typographie</t>
  </si>
  <si>
    <t>pont, navigation, circulation, destruction</t>
  </si>
  <si>
    <t>LENTHERIC C.</t>
  </si>
  <si>
    <t>L'ancien confluent du Rhône et de la Saône, d'après les travaux de topographie et d'épigraphie modernes</t>
  </si>
  <si>
    <t>Ingénieur en chef des ponts et chaussées. Imprimerie Clavel et Chastanier(Nimes)</t>
  </si>
  <si>
    <t>163 p.</t>
  </si>
  <si>
    <t>navigation, lyon,aqueduc, commerce, Gaule</t>
  </si>
  <si>
    <t xml:space="preserve">CHANLIAUX P. </t>
  </si>
  <si>
    <t>Les six grands bassins fluviaux de la Gaule (France). Le Rhodan (Rhône) et  l'Arar (Saône). Tome 1</t>
  </si>
  <si>
    <t>Navigation, agriculture, ethnographie, histoire, géographie, religion</t>
  </si>
  <si>
    <t>Fond documentaire UMR 5600, salle Le Lannoun côte: 333,916 2 CHA</t>
  </si>
  <si>
    <t>Les six grands bassins fluviaux de la Gaule (France). Fin du Rhodan (Rhône) et de l'Arar (Saône), commancement du Liger (Loire) et de la Séquan (Seine). Tome 2</t>
  </si>
  <si>
    <t>Navigation, agriculture, ethnographie, commerce archéologie, histoire, géographie, religion</t>
  </si>
  <si>
    <t>Fond documentaire UMR 5600, salle Le Lannoun côte: 333,9 CHA</t>
  </si>
  <si>
    <t>BREITTMAYER A.</t>
  </si>
  <si>
    <t>Archives de la navigation à vapeur du Rhône et de ses affluents. Tome II - La navigation à vapeur du Rhône et de la Saône de 1839 à 1855</t>
  </si>
  <si>
    <t>Librairie Guillaumin et cie éditeur</t>
  </si>
  <si>
    <t>511 p.</t>
  </si>
  <si>
    <t>https://gallica.bnf.fr/ark:/12148/bd6t5395884w/f10.item</t>
  </si>
  <si>
    <t>Société de lecture de Lyon</t>
  </si>
  <si>
    <t>Service hydrométrique et annonce des crues, ministère des travaux publics, ponts et chaussés</t>
  </si>
  <si>
    <t>Bassin de la Saône, règlements et instructions concernant l'annonce des crues et l'étude du régime des rivières</t>
  </si>
  <si>
    <t>Ministère travaux publics</t>
  </si>
  <si>
    <t>195 p.</t>
  </si>
  <si>
    <t>crues, régime hydrologique</t>
  </si>
  <si>
    <t>BIOT</t>
  </si>
  <si>
    <t>Discours de réception : des inondatons de la Saône</t>
  </si>
  <si>
    <t>tome II</t>
  </si>
  <si>
    <t>15 p.</t>
  </si>
  <si>
    <t>Inondation sur la Saône</t>
  </si>
  <si>
    <t>Inondation, histoire, exposé</t>
  </si>
  <si>
    <t>Pasqueau M.A.</t>
  </si>
  <si>
    <t xml:space="preserve">Notes sur les glaces de la Saône en 1879 et 1880. </t>
  </si>
  <si>
    <t>Ann. des Ponts et Chaussées</t>
  </si>
  <si>
    <t>Finot J.</t>
  </si>
  <si>
    <t>Etude de géographie historique de la Saône, ses principaux affluents et le rôle qu'elle a joué comme frontière dans l'Antiquité et au Moyen-Age</t>
  </si>
  <si>
    <t>161 p.</t>
  </si>
  <si>
    <t>Les premières races humaines de la vallée de la Saône, tome VII, série 3</t>
  </si>
  <si>
    <t>pp. 276-374</t>
  </si>
  <si>
    <t xml:space="preserve">bataille, celtes, époque du Bronze, époque du Fer, </t>
  </si>
  <si>
    <t>GUILLEMIN J., LANDA L.</t>
  </si>
  <si>
    <t>Matériaux d'archéologie et d'histoire - Par  MM. les archéologues de Saône-et-Loire</t>
  </si>
  <si>
    <t>https://gallica.bnf.fr/ark:/12148/bpt6k9722309f/f25.item</t>
  </si>
  <si>
    <t>Histoire, Archéologie, silex, découverte</t>
  </si>
  <si>
    <t xml:space="preserve">Note sur un instrument de silex trouvé dans le lit de la Saône. </t>
  </si>
  <si>
    <t>Matériaux d'archéologie et d'histoire</t>
  </si>
  <si>
    <t>pp. 48</t>
  </si>
  <si>
    <t>société d'archéologie</t>
  </si>
  <si>
    <t>archives Saône-et-Loire</t>
  </si>
  <si>
    <t>Topographie des cours d'eau du département de Saône et Loire</t>
  </si>
  <si>
    <t>Topographie, description, cours d'eau</t>
  </si>
  <si>
    <t>Conférence sur l'archéologie préhistorique en Europe et en particulier dans la vallée de la Saône</t>
  </si>
  <si>
    <t>Imprimerie Millet-Bottier</t>
  </si>
  <si>
    <t>26 p.</t>
  </si>
  <si>
    <t xml:space="preserve">périodes, Europe, </t>
  </si>
  <si>
    <t>Note sur les antiquités préhistoriques de la vallée de la Saône</t>
  </si>
  <si>
    <t xml:space="preserve">Ed. Vingtrinier </t>
  </si>
  <si>
    <t>archéologie, fouilles</t>
  </si>
  <si>
    <t xml:space="preserve">Les berges de la Saône. Temps celtiques-fer-Bronze-Pierre polie. </t>
  </si>
  <si>
    <t>Annales de l'Académie de Mâcon</t>
  </si>
  <si>
    <t>DE FERY</t>
  </si>
  <si>
    <t xml:space="preserve">Les gisements archéologiques de la Saône. </t>
  </si>
  <si>
    <t>LACROIS F.</t>
  </si>
  <si>
    <t>Les gisements archéologiques des rives de la Saône</t>
  </si>
  <si>
    <t>Imprimerie d'Emile Protat</t>
  </si>
  <si>
    <t>préhistoire, vestiges</t>
  </si>
  <si>
    <t>DEBOMBOURG G.</t>
  </si>
  <si>
    <t>Arar</t>
  </si>
  <si>
    <t>Imprimerie d'Aimé Vingtrinier</t>
  </si>
  <si>
    <t>24 p.</t>
  </si>
  <si>
    <t>https://books.google.fr/books?id=f-mN5aTC9YYC&amp;printsec=frontcover&amp;hl=fr&amp;source=gbs_ge_summary_r&amp;cad=0#v=onepage&amp;q&amp;f=false</t>
  </si>
  <si>
    <t xml:space="preserve">origine tectonique, mythologie, citation, </t>
  </si>
  <si>
    <t>Rivière de la Seille. Plan, profil en long et ouvrage. 2ème partie</t>
  </si>
  <si>
    <t>plan, profil en long, ouvrages</t>
  </si>
  <si>
    <t>Archéologies et historiques sur divers villages des bords de Saône</t>
  </si>
  <si>
    <t>Pont-Seille, fouilles, Sermoyer</t>
  </si>
  <si>
    <t>Rivière de la Seille. Plan, profil en long et ouvrage. 1ère partie</t>
  </si>
  <si>
    <t>PEUT H.</t>
  </si>
  <si>
    <t>Navigation du Rhône, Saône, canaux de Bourgogne et du Rhône au Rhin</t>
  </si>
  <si>
    <t>Navigation</t>
  </si>
  <si>
    <t>Ingénieur en chef du canal Rhône Rhin</t>
  </si>
  <si>
    <t>Rapport du service de la pisciculture</t>
  </si>
  <si>
    <t>Département Saône et Loire. Service pisciculture</t>
  </si>
  <si>
    <t>fécondation artificielle poisson</t>
  </si>
  <si>
    <t>VALENTIN-SMITH E.J.</t>
  </si>
  <si>
    <t>Monographie de la Saône.</t>
  </si>
  <si>
    <t>tiré à part de la Revue du Lyonnais</t>
  </si>
  <si>
    <t>168 p.</t>
  </si>
  <si>
    <t>https://books.google.fr/books?id=uXMAcBx8AE8C&amp;printsec=frontcover&amp;hl=fr&amp;source=gbs_ge_summary_r&amp;cad=0#v=onepage&amp;q&amp;f=false</t>
  </si>
  <si>
    <t>Navigation, géographie, commerce</t>
  </si>
  <si>
    <t>KAUFFMANN P.</t>
  </si>
  <si>
    <t xml:space="preserve">Les bords de la Saône, de Lyon à Chalon, histoire, beaux-arts, industrie, commerce. </t>
  </si>
  <si>
    <t>Ed. Ballay, Lyon</t>
  </si>
  <si>
    <t>351 p.</t>
  </si>
  <si>
    <t>histoire, commerce, industrie</t>
  </si>
  <si>
    <t>Laval J.R.</t>
  </si>
  <si>
    <t xml:space="preserve">Notes et observations statistiques sur la crue extraordinaire de la Saône dans les premiers jours de novembre 1840. </t>
  </si>
  <si>
    <t>Ann. de l'Académie de Mâcon, Bilan des travaux de 1841 à 1847</t>
  </si>
  <si>
    <t>Notice sur le canal du centre</t>
  </si>
  <si>
    <t>navigation, régime, travaux, entretien</t>
  </si>
  <si>
    <t>Départements de la Haute -Saône, de la Côte d'Or, de Saône-et-Loire, de l'Ain et du Rhône</t>
  </si>
  <si>
    <t>Règlement de police pour la navigation sur la Saône entre Gray et Lyon</t>
  </si>
  <si>
    <t>Imprimerie de Dejussieu à Mâcon</t>
  </si>
  <si>
    <t>réglementation, navigation, transport</t>
  </si>
  <si>
    <t>MARTIN-DAUSSIGNY</t>
  </si>
  <si>
    <t>Dissertation sur l'emplacement du temple d'Auguste au confluent du Rhône et de la Saône</t>
  </si>
  <si>
    <t>Société des Antiquaires de France. Imprimerie de Léon Boitel</t>
  </si>
  <si>
    <t>Lyon, confluence, époque romaine, Auguste, temple</t>
  </si>
  <si>
    <t>LAVAL J.R.</t>
  </si>
  <si>
    <t>Notices sur les travaux de perfectionnement de la navigation de la Saône, entre l'embouchure du canal du Rhône au Rhin et Lyon.</t>
  </si>
  <si>
    <t>Ann. des Ponts et Chaussées, Mémoires et documents relatifs à l'art des constructions</t>
  </si>
  <si>
    <t>1—2</t>
  </si>
  <si>
    <t>archéologie, histoire</t>
  </si>
  <si>
    <t>Puvis M.A.</t>
  </si>
  <si>
    <t xml:space="preserve">De l'endiguement de la Saône. </t>
  </si>
  <si>
    <t>Impr. de Milliet-Bottier, Bourg</t>
  </si>
  <si>
    <t>25 p.</t>
  </si>
  <si>
    <t>POLONCEAU A.R.</t>
  </si>
  <si>
    <t>Considérations générales sur les causes des ravages produits par les rivières à pentes rapides et les torrents, particulièrement sur les rivières de la Loue et du Doubs, et sur les meilleurs moyens à employer pour y remédier.</t>
  </si>
  <si>
    <t>Librairie scientifique industrielle de L.Matthias</t>
  </si>
  <si>
    <t>Ingénieur</t>
  </si>
  <si>
    <t>Profil en long de la Seille</t>
  </si>
  <si>
    <t>profil en long</t>
  </si>
  <si>
    <t>BARON</t>
  </si>
  <si>
    <t>Histoire des inondations du Rhône et de la Saône depuis leur source jusqu'à leur embouchure en l'année 1840</t>
  </si>
  <si>
    <t xml:space="preserve">Dumoulin, Ronet et Sibuet, </t>
  </si>
  <si>
    <t>434 p.</t>
  </si>
  <si>
    <t>cru, inondation, affluent, histoire, 1840</t>
  </si>
  <si>
    <t>CHAMBET C.-J.</t>
  </si>
  <si>
    <t>Histoire de l'inondation de Lyon et de ses environs en 1840. Précédée d’une Notice sur les inondations de Lyon et suivie de considérations hygiéniques pour se préserver des funestes effets de l'humidité</t>
  </si>
  <si>
    <t>Lyon : Chambet aîné</t>
  </si>
  <si>
    <t>175 p.</t>
  </si>
  <si>
    <t>https://gallica.bnf.fr/ark:/12148/bpt6k904508h/f1.item</t>
  </si>
  <si>
    <t>DUPASQUIER A.</t>
  </si>
  <si>
    <t>Des eaux de sources et des eaux de rivières, comparées sous le double rapport hygiénique et industriel et spécialement les eaux de source de la rive gauche de la Saône, près Lyon, étudiées dans leur composition et leurs propriétés, comparativement à l'eau du Rhône</t>
  </si>
  <si>
    <t>Imprimerie de Louis Périn (Lyon)</t>
  </si>
  <si>
    <t>415 p.</t>
  </si>
  <si>
    <t>eau potable, lyon, usage, industrie, projet</t>
  </si>
  <si>
    <t>ORDINAIRE P.C.</t>
  </si>
  <si>
    <t>Inondations de 1840 sur le littoral de la Saône et du Rhône.</t>
  </si>
  <si>
    <t>Ed. Charpentier, Paris</t>
  </si>
  <si>
    <t>https://gallica.bnf.fr/ark:/12148/bpt6k5579951b/f170.item.texteImage</t>
  </si>
  <si>
    <t>Inondation, recueil, littoral, poésie</t>
  </si>
  <si>
    <t xml:space="preserve"> - Archives départementales de S et L
 - biblio rapport 2003</t>
  </si>
  <si>
    <t>Ingénieur ordinaire Comoy</t>
  </si>
  <si>
    <t>Mémoire sur les ensablements de la vallée de la Dheune</t>
  </si>
  <si>
    <t>12 p.</t>
  </si>
  <si>
    <t>ensablement, déboisement, exhaussement, barrage</t>
  </si>
  <si>
    <t>FOUSSEREAU, MARVILLE, PORET</t>
  </si>
  <si>
    <t>La Saône et ses bords</t>
  </si>
  <si>
    <t>Alex MURE de Pelanne</t>
  </si>
  <si>
    <t>MURE DE PELANNE A.</t>
  </si>
  <si>
    <t>Editeur rue de Vallois-Batave paris</t>
  </si>
  <si>
    <t>histoire, peinture</t>
  </si>
  <si>
    <t>CORDIER J.</t>
  </si>
  <si>
    <t>Projet de perfectionnement de la navigation de la Saône depuis Gray jusqu'à Chalon</t>
  </si>
  <si>
    <t>73 p.</t>
  </si>
  <si>
    <t xml:space="preserve">Histoire, navigation,projet, travaux </t>
  </si>
  <si>
    <t>Profil en long du canal de la Seille</t>
  </si>
  <si>
    <t>Profil, canal</t>
  </si>
  <si>
    <t>BERTHIER J.C.</t>
  </si>
  <si>
    <t>Voyage à Lyon par la Saône</t>
  </si>
  <si>
    <t>Transport, navigation</t>
  </si>
  <si>
    <t>ANTOINE</t>
  </si>
  <si>
    <t>Mémoire sur le canal de Dijon à la Saône</t>
  </si>
  <si>
    <t>Histoire, fonctionnement, canal</t>
  </si>
  <si>
    <t>Navigation de la Seille</t>
  </si>
  <si>
    <t>Projet d'achever le canal qui rendra la rivière de Seille navigable</t>
  </si>
  <si>
    <t>7 p.</t>
  </si>
  <si>
    <t>Roi Louis ?</t>
  </si>
  <si>
    <t>Règlement Général des péages et octroys qui se lèvent le long de la Saône, tant par eau que par terre, suivant les Edits, Déclarations et Arrêt du Conseil de sa Majesté</t>
  </si>
  <si>
    <t>François Barbier, Impr et Lbraire ord. Par le Roi, rue Consort</t>
  </si>
  <si>
    <t>213 p.</t>
  </si>
  <si>
    <t>règlement, péage, argent, octrois, marchandise, transport</t>
  </si>
  <si>
    <t>JULLIERON A.</t>
  </si>
  <si>
    <t xml:space="preserve">Règlement général des péages </t>
  </si>
  <si>
    <t>212 p.</t>
  </si>
  <si>
    <t xml:space="preserve">Histoire, pratique, péage, canal, navigation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</si>
</sst>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amily val="2"/>
    </font>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8"/>
      <name val="Arial"/>
      <family val="2"/>
    </font>
    <font>
      <b/>
      <sz val="12"/>
      <name val="Arial"/>
      <family val="2"/>
    </font>
    <font>
      <b/>
      <sz val="10"/>
      <name val="Arial"/>
      <family val="2"/>
    </font>
    <font>
      <b/>
      <sz val="10"/>
      <color rgb="FF00B050"/>
      <name val="Arial"/>
      <family val="2"/>
    </font>
    <font>
      <vertAlign val="superscript"/>
      <sz val="10"/>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2"/>
        <bgColor indexed="64"/>
      </patternFill>
    </fill>
    <fill>
      <patternFill patternType="solid">
        <fgColor rgb="FFFFFF9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2" fillId="0" borderId="0"/>
    <xf numFmtId="0" fontId="4" fillId="0" borderId="0"/>
    <xf numFmtId="0" fontId="4" fillId="0" borderId="0"/>
  </cellStyleXfs>
  <cellXfs count="49">
    <xf numFmtId="0" fontId="0" fillId="0" borderId="0" xfId="0"/>
    <xf numFmtId="0" fontId="3" fillId="0" borderId="0" xfId="1" applyFont="1"/>
    <xf numFmtId="0" fontId="2" fillId="0" borderId="0" xfId="1"/>
    <xf numFmtId="0" fontId="2" fillId="0" borderId="0" xfId="1" applyAlignment="1">
      <alignment wrapText="1"/>
    </xf>
    <xf numFmtId="0" fontId="2" fillId="2" borderId="0" xfId="1" applyFill="1"/>
    <xf numFmtId="0" fontId="2" fillId="0" borderId="0" xfId="1" applyAlignment="1">
      <alignment vertical="center"/>
    </xf>
    <xf numFmtId="0" fontId="2" fillId="0" borderId="0" xfId="1" applyAlignment="1">
      <alignment horizontal="center" vertical="center"/>
    </xf>
    <xf numFmtId="0" fontId="4" fillId="0" borderId="0" xfId="1" applyFont="1" applyAlignment="1">
      <alignment horizontal="center" vertical="center" wrapText="1"/>
    </xf>
    <xf numFmtId="0" fontId="2" fillId="0" borderId="0" xfId="1" applyAlignment="1">
      <alignment vertical="center" wrapText="1"/>
    </xf>
    <xf numFmtId="0" fontId="2" fillId="0" borderId="0" xfId="1" applyAlignment="1">
      <alignment horizontal="center" vertical="center" wrapText="1"/>
    </xf>
    <xf numFmtId="0" fontId="2" fillId="0" borderId="0" xfId="1" applyAlignment="1">
      <alignment horizontal="left" vertical="center" wrapText="1"/>
    </xf>
    <xf numFmtId="0" fontId="2" fillId="0" borderId="0" xfId="1" applyAlignment="1">
      <alignment horizontal="left" vertical="center"/>
    </xf>
    <xf numFmtId="0" fontId="1" fillId="0" borderId="0" xfId="0" applyFont="1" applyAlignment="1">
      <alignment vertical="center" wrapText="1"/>
    </xf>
    <xf numFmtId="0" fontId="3" fillId="0" borderId="0" xfId="0" applyFont="1" applyAlignment="1">
      <alignment vertical="center"/>
    </xf>
    <xf numFmtId="0" fontId="4" fillId="0" borderId="0" xfId="1" applyFont="1" applyAlignment="1">
      <alignment horizontal="center" vertical="center"/>
    </xf>
    <xf numFmtId="0" fontId="5" fillId="3" borderId="0" xfId="0" applyFont="1" applyFill="1" applyAlignment="1">
      <alignment vertical="center"/>
    </xf>
    <xf numFmtId="0" fontId="6" fillId="3" borderId="0" xfId="0" applyFont="1" applyFill="1" applyAlignment="1">
      <alignment vertical="center"/>
    </xf>
    <xf numFmtId="0" fontId="6" fillId="3" borderId="0" xfId="0" applyFont="1" applyFill="1" applyAlignment="1">
      <alignment vertical="center" wrapText="1"/>
    </xf>
    <xf numFmtId="0" fontId="0" fillId="3" borderId="0" xfId="0" applyFill="1"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7" fillId="2" borderId="1" xfId="0" applyFont="1" applyFill="1" applyBorder="1" applyAlignment="1">
      <alignment horizontal="centerContinuous" vertical="center" wrapText="1"/>
    </xf>
    <xf numFmtId="0" fontId="7" fillId="2" borderId="2" xfId="0" applyFont="1" applyFill="1" applyBorder="1" applyAlignment="1">
      <alignment horizontal="centerContinuous" vertical="center" wrapText="1"/>
    </xf>
    <xf numFmtId="0" fontId="7" fillId="2" borderId="3" xfId="0" applyFont="1" applyFill="1" applyBorder="1" applyAlignment="1">
      <alignment horizontal="centerContinuous"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left" vertical="center" wrapText="1"/>
    </xf>
    <xf numFmtId="0" fontId="0" fillId="0" borderId="6" xfId="0" applyBorder="1" applyAlignment="1">
      <alignment horizontal="right" vertical="center"/>
    </xf>
    <xf numFmtId="0" fontId="0" fillId="0" borderId="6" xfId="0" applyBorder="1" applyAlignment="1">
      <alignment vertical="center"/>
    </xf>
    <xf numFmtId="0" fontId="0" fillId="0" borderId="6" xfId="0" applyBorder="1" applyAlignment="1">
      <alignment horizontal="center" vertical="center"/>
    </xf>
    <xf numFmtId="0" fontId="7" fillId="0" borderId="6" xfId="2" applyFont="1" applyBorder="1" applyAlignment="1">
      <alignment horizontal="center" vertical="center" wrapText="1"/>
    </xf>
    <xf numFmtId="0" fontId="7" fillId="0" borderId="6" xfId="2" applyFont="1" applyBorder="1" applyAlignment="1">
      <alignment horizontal="center" vertical="center"/>
    </xf>
    <xf numFmtId="0" fontId="8" fillId="0" borderId="6" xfId="2" applyFont="1" applyBorder="1" applyAlignment="1">
      <alignment horizontal="center" vertical="center"/>
    </xf>
    <xf numFmtId="0" fontId="4" fillId="0" borderId="6" xfId="2" applyBorder="1" applyAlignment="1">
      <alignment horizontal="center" vertical="center" wrapText="1"/>
    </xf>
    <xf numFmtId="0" fontId="4" fillId="0" borderId="6" xfId="2" applyBorder="1" applyAlignment="1">
      <alignment horizontal="center" vertical="center"/>
    </xf>
    <xf numFmtId="0" fontId="0" fillId="0" borderId="6" xfId="0" applyBorder="1" applyAlignment="1">
      <alignment horizontal="center"/>
    </xf>
    <xf numFmtId="0" fontId="7" fillId="0" borderId="6" xfId="2" applyFont="1" applyBorder="1" applyAlignment="1">
      <alignment vertical="center" wrapText="1"/>
    </xf>
    <xf numFmtId="0" fontId="7" fillId="0" borderId="6" xfId="3" applyFont="1" applyBorder="1" applyAlignment="1">
      <alignment vertical="center"/>
    </xf>
    <xf numFmtId="0" fontId="0" fillId="0" borderId="6" xfId="3" applyFont="1" applyBorder="1" applyAlignment="1">
      <alignment vertical="center"/>
    </xf>
    <xf numFmtId="0" fontId="7" fillId="0" borderId="6" xfId="2" applyFont="1" applyBorder="1" applyAlignment="1" applyProtection="1">
      <alignment horizontal="center" vertical="center"/>
      <protection locked="0"/>
    </xf>
    <xf numFmtId="0" fontId="7" fillId="0" borderId="6" xfId="0" applyFont="1" applyBorder="1" applyAlignment="1">
      <alignment horizontal="center" vertical="center"/>
    </xf>
    <xf numFmtId="0" fontId="0" fillId="0" borderId="6" xfId="2" applyFont="1" applyBorder="1" applyAlignment="1">
      <alignment vertical="center" wrapText="1"/>
    </xf>
    <xf numFmtId="0" fontId="0" fillId="0" borderId="6" xfId="2" applyFont="1" applyBorder="1" applyAlignment="1">
      <alignment vertical="center"/>
    </xf>
    <xf numFmtId="49" fontId="0" fillId="0" borderId="6" xfId="0" applyNumberFormat="1" applyBorder="1" applyAlignment="1">
      <alignment vertical="center"/>
    </xf>
  </cellXfs>
  <cellStyles count="4">
    <cellStyle name="Normal" xfId="0" builtinId="0"/>
    <cellStyle name="Normal 15 2" xfId="3" xr:uid="{2BDC5059-DC47-4B19-AF0D-A518E8818FFD}"/>
    <cellStyle name="Normal 2" xfId="2" xr:uid="{6004E4D1-9FAA-4725-93F5-A30C2B8C05C4}"/>
    <cellStyle name="Normal 3" xfId="1" xr:uid="{3D6ED92C-5708-47CF-98EA-76B3579C14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doi.org/10.1051/rgn/19804332" TargetMode="External"/><Relationship Id="rId21" Type="http://schemas.openxmlformats.org/officeDocument/2006/relationships/hyperlink" Target="https://horizon.documentation.ird.fr/exl-doc/pleins_textes/cahiers/PTP/24803.PDF" TargetMode="External"/><Relationship Id="rId42" Type="http://schemas.openxmlformats.org/officeDocument/2006/relationships/hyperlink" Target="https://doi.org/10.4000/rhr.7680" TargetMode="External"/><Relationship Id="rId47" Type="http://schemas.openxmlformats.org/officeDocument/2006/relationships/hyperlink" Target="https://www.europeangrassland.org/fileadmin/documents/Infos/Printed_Matter/Proceedings/EGF2005_GSE_vol10.pdf" TargetMode="External"/><Relationship Id="rId63" Type="http://schemas.openxmlformats.org/officeDocument/2006/relationships/hyperlink" Target="https://journals.openedition.org/rae/10802" TargetMode="External"/><Relationship Id="rId68" Type="http://schemas.openxmlformats.org/officeDocument/2006/relationships/hyperlink" Target="https://www.calameo.com/read/001141129dffdd9530ee0" TargetMode="External"/><Relationship Id="rId7" Type="http://schemas.openxmlformats.org/officeDocument/2006/relationships/hyperlink" Target="https://www.persee.fr/doc/jhydr_0000-0001_1996_act_24_1_5453" TargetMode="External"/><Relationship Id="rId2" Type="http://schemas.openxmlformats.org/officeDocument/2006/relationships/hyperlink" Target="https://www.legifrance.gouv.fr/jorf/id/JORFTEXT000000760911" TargetMode="External"/><Relationship Id="rId16" Type="http://schemas.openxmlformats.org/officeDocument/2006/relationships/hyperlink" Target="https://www.persee.fr/doc/rgest_0035-3213_1990_num_30_1_2181" TargetMode="External"/><Relationship Id="rId29" Type="http://schemas.openxmlformats.org/officeDocument/2006/relationships/hyperlink" Target="https://archive.org/stream/alauda70soci/alauda70soci_djvu.txt" TargetMode="External"/><Relationship Id="rId11" Type="http://schemas.openxmlformats.org/officeDocument/2006/relationships/hyperlink" Target="https://mappemonde-archive.mgm.fr/num11/articles/art06304.html" TargetMode="External"/><Relationship Id="rId24" Type="http://schemas.openxmlformats.org/officeDocument/2006/relationships/hyperlink" Target="https://doi.org/10.1007/BF02594222" TargetMode="External"/><Relationship Id="rId32" Type="http://schemas.openxmlformats.org/officeDocument/2006/relationships/hyperlink" Target="https://www.researchgate.net/profile/Marie-Francoise-Brunet/publication/258506193_Approche_de_la_subsidence_dans_les_trois_bassins_sedimentaires_francais_Paris_Aquitaine_Sud-Est/links/597a05a50f7e9b0469b1b293/Approche-de-la-subsidence-dans-les-trois-bassins-sedimentaires-francais-Paris-Aquitaine-Sud-Est.pdf" TargetMode="External"/><Relationship Id="rId37" Type="http://schemas.openxmlformats.org/officeDocument/2006/relationships/hyperlink" Target="https://www.persee.fr/doc/bulmo_0007-473x_2017_num_175_2_13024" TargetMode="External"/><Relationship Id="rId40" Type="http://schemas.openxmlformats.org/officeDocument/2006/relationships/hyperlink" Target="https://www.eliphi.fr/" TargetMode="External"/><Relationship Id="rId45" Type="http://schemas.openxmlformats.org/officeDocument/2006/relationships/hyperlink" Target="https://www.researchgate.net/profile/Damien-Germain/publication/228571750_A_new_phlegethontiid_specimen_Lepospondyli_Aistopoda_from_the_Late_Carboniferous_of_Montceau-les-Mines_Saone-et-Loire_France/links/0fcfd5100e17411f1c000000/A-new-phlegethontiid-specimen-Lepospondyli-Aistopoda-from-the-Late-Carboniferous-of-Montceau-les-Mines-Saone-et-Loire-France.pdf" TargetMode="External"/><Relationship Id="rId53" Type="http://schemas.openxmlformats.org/officeDocument/2006/relationships/hyperlink" Target="https://www.persee.fr/doc/ahrf_0003-4436_1977_num_227_1_4037_t1_0095_0000_1" TargetMode="External"/><Relationship Id="rId58" Type="http://schemas.openxmlformats.org/officeDocument/2006/relationships/hyperlink" Target="https://www.auvergne-rhone-alpes.developpement-durable.gouv.fr/IMG/pdf/202311-risqueinnondation-2.pdf" TargetMode="External"/><Relationship Id="rId66" Type="http://schemas.openxmlformats.org/officeDocument/2006/relationships/hyperlink" Target="https://books.openedition.org/artehis/17422" TargetMode="External"/><Relationship Id="rId5" Type="http://schemas.openxmlformats.org/officeDocument/2006/relationships/hyperlink" Target="http://www.grandlyon.com/" TargetMode="External"/><Relationship Id="rId61" Type="http://schemas.openxmlformats.org/officeDocument/2006/relationships/hyperlink" Target="https://gallica.bnf.fr/ark:/12148/bpt6k57685706/f207.item.r=comptes%20rendus%20hebdomadaires%20des%20sc%C3%A9ances%20de%20l'acad%C3%A9mie%20des%20sciencesS%C3%A9rie%20D1975Courel%20S%C3%A9rie%20D%201975%20Courel" TargetMode="External"/><Relationship Id="rId19" Type="http://schemas.openxmlformats.org/officeDocument/2006/relationships/hyperlink" Target="https://www.researchgate.net/publication/281322014_Roche_J_1989_-_Un_gradient_ecologique_la_succession_des_oiseaux_nicheurs_le_long_des_cours_d%27eau_Acta_OecologicaOecolGener_10_1_37_-_50" TargetMode="External"/><Relationship Id="rId14" Type="http://schemas.openxmlformats.org/officeDocument/2006/relationships/hyperlink" Target="https://www.researchgate.net/publication/281321917_Roche_J_et_Frochot_B_1993_-_Ornithological_contribution_to_river_zonation_Acta_Oecologica_14_3_415_-_434" TargetMode="External"/><Relationship Id="rId22" Type="http://schemas.openxmlformats.org/officeDocument/2006/relationships/hyperlink" Target="https://horizon.documentation.ird.fr/exl-doc/pleins_textes/cahiers/PTP/24804.PDF" TargetMode="External"/><Relationship Id="rId27" Type="http://schemas.openxmlformats.org/officeDocument/2006/relationships/hyperlink" Target="https://gallica.bnf.fr/ark:/12148/bpt6k9765321x/f35.item" TargetMode="External"/><Relationship Id="rId30" Type="http://schemas.openxmlformats.org/officeDocument/2006/relationships/hyperlink" Target="https://gallica.bnf.fr/ark:/12148/bpt6k6200431m/f93.item" TargetMode="External"/><Relationship Id="rId35" Type="http://schemas.openxmlformats.org/officeDocument/2006/relationships/hyperlink" Target="https://doi.org/10.4000/insitu.32993" TargetMode="External"/><Relationship Id="rId43" Type="http://schemas.openxmlformats.org/officeDocument/2006/relationships/hyperlink" Target="https://aeema.vet-alfort.fr/images/Documents/Ressources_en_%C3%A9pid%C3%A9miologie/Revue_%C3%A9pid%C3%A9miologie_et_sant%C3%A9_animale/Publications/2010/57.12.pdf" TargetMode="External"/><Relationship Id="rId48" Type="http://schemas.openxmlformats.org/officeDocument/2006/relationships/hyperlink" Target="https://hal.sorbonne-universite.fr/hal-03219029/" TargetMode="External"/><Relationship Id="rId56" Type="http://schemas.openxmlformats.org/officeDocument/2006/relationships/hyperlink" Target="https://www.researchgate.net/publication/233756310_MARION_L_2009_-_Recensement_national_des_Herons_coloniaux_de_France_en_2007_Heron_cendre_Heron_pourpre_Heron_bihoreau_Heron_crabier_Heron_garde-boeufs_Aigrette_garzette_Grande_Aigrette_Alauda_77_243-2" TargetMode="External"/><Relationship Id="rId64" Type="http://schemas.openxmlformats.org/officeDocument/2006/relationships/hyperlink" Target="https://institut-agro-dijon.hal.science/hal-02166915v1/document" TargetMode="External"/><Relationship Id="rId69" Type="http://schemas.openxmlformats.org/officeDocument/2006/relationships/vmlDrawing" Target="../drawings/vmlDrawing1.vml"/><Relationship Id="rId8" Type="http://schemas.openxmlformats.org/officeDocument/2006/relationships/hyperlink" Target="https://www.persee.fr/doc/jhydr_0000-0001_1996_act_24_1_5452" TargetMode="External"/><Relationship Id="rId51" Type="http://schemas.openxmlformats.org/officeDocument/2006/relationships/hyperlink" Target="https://www.researchgate.net/publication/316929447_Dating_of_clay_minerals_Present_state_of_the_art" TargetMode="External"/><Relationship Id="rId3" Type="http://schemas.openxmlformats.org/officeDocument/2006/relationships/hyperlink" Target="http://www.sciencedirect.com/" TargetMode="External"/><Relationship Id="rId12" Type="http://schemas.openxmlformats.org/officeDocument/2006/relationships/hyperlink" Target="https://www.persee.fr/doc/rgest_0035-3213_1994_num_34_2_2273" TargetMode="External"/><Relationship Id="rId17" Type="http://schemas.openxmlformats.org/officeDocument/2006/relationships/hyperlink" Target="https://www.researchgate.net/publication/281372461_Frochot_B_Roche_J_1990_-_Suivi_de_populations_d%27oiseaux_nicheurs_par_la_methode_des_indices_ponctuels_d%27abondance_IPA_Alauda_58_1_29_-_35" TargetMode="External"/><Relationship Id="rId25" Type="http://schemas.openxmlformats.org/officeDocument/2006/relationships/hyperlink" Target="https://www.persee.fr/doc/rgest_0035-3213_1981_num_21_1_1487" TargetMode="External"/><Relationship Id="rId33" Type="http://schemas.openxmlformats.org/officeDocument/2006/relationships/hyperlink" Target="https://www.persee.fr/doc/rgest_0035-3213_1980_num_20_3_1468" TargetMode="External"/><Relationship Id="rId38" Type="http://schemas.openxmlformats.org/officeDocument/2006/relationships/hyperlink" Target="https://doi.org/10.3406/bulmo.2017.13103" TargetMode="External"/><Relationship Id="rId46" Type="http://schemas.openxmlformats.org/officeDocument/2006/relationships/hyperlink" Target="https://afpf-asso.fr/revue/prairies-multispecifiques-valeur-agronomique-et-environnementale-2e-partie?a=1709" TargetMode="External"/><Relationship Id="rId59" Type="http://schemas.openxmlformats.org/officeDocument/2006/relationships/hyperlink" Target="https://www.calameo.com/read/00581596328459e6b620e" TargetMode="External"/><Relationship Id="rId67" Type="http://schemas.openxmlformats.org/officeDocument/2006/relationships/hyperlink" Target="https://audio.archives71.fr/campagnes/detail_campagne.php?campagne=10" TargetMode="External"/><Relationship Id="rId20" Type="http://schemas.openxmlformats.org/officeDocument/2006/relationships/hyperlink" Target="https://www.researchgate.net/publication/281321884_Roche_J_1989_-_Contribution_au_denombrement_et_a_l%27ecologie_des_sept_especes_d%27oiseaux_aquatiques_nicheurs_en_riviere_Alauda_57_3_172_-_183" TargetMode="External"/><Relationship Id="rId41" Type="http://schemas.openxmlformats.org/officeDocument/2006/relationships/hyperlink" Target="https://doi.org/10.3406/linly.2010.13739" TargetMode="External"/><Relationship Id="rId54" Type="http://schemas.openxmlformats.org/officeDocument/2006/relationships/hyperlink" Target="https://www.persee.fr/doc/edyte_1762-4304_2008_num_6_1_1034" TargetMode="External"/><Relationship Id="rId62" Type="http://schemas.openxmlformats.org/officeDocument/2006/relationships/hyperlink" Target="https://gallica.bnf.fr/ark:/12148/bpt6k57685706/f207.item.r=comptes%20rendus%20hebdomadaires%20des%20sc%C3%A9ances%20de%20l'acad%C3%A9mie%20des%20sciencesS%C3%A9rie%20D1975Courel%20S%C3%A9rie%20D%201975%20Courel" TargetMode="External"/><Relationship Id="rId70" Type="http://schemas.openxmlformats.org/officeDocument/2006/relationships/comments" Target="../comments1.xml"/><Relationship Id="rId1" Type="http://schemas.openxmlformats.org/officeDocument/2006/relationships/hyperlink" Target="http://www.jstor.org/stable/23443599" TargetMode="External"/><Relationship Id="rId6" Type="http://schemas.openxmlformats.org/officeDocument/2006/relationships/hyperlink" Target="https://www.persee.fr/doc/geo_0003-4010_1901_num_10_49_4833" TargetMode="External"/><Relationship Id="rId15" Type="http://schemas.openxmlformats.org/officeDocument/2006/relationships/hyperlink" Target="https://www.researchgate.net/publication/326300536_La_population_nicheuse_de_Courlis_cendre_Numenius_arquata_du_bassin_de_la_Saone" TargetMode="External"/><Relationship Id="rId23" Type="http://schemas.openxmlformats.org/officeDocument/2006/relationships/hyperlink" Target="https://archive.org/stream/alauda55socib/alauda55socib_djvu.txt" TargetMode="External"/><Relationship Id="rId28" Type="http://schemas.openxmlformats.org/officeDocument/2006/relationships/hyperlink" Target="https://journals.openedition.org/rae/9721" TargetMode="External"/><Relationship Id="rId36" Type="http://schemas.openxmlformats.org/officeDocument/2006/relationships/hyperlink" Target="https://www.e-periodica.ch/digbib/view?lang=en&amp;pid=rlr-001%3A2018%3A82%3A%3A140" TargetMode="External"/><Relationship Id="rId49" Type="http://schemas.openxmlformats.org/officeDocument/2006/relationships/hyperlink" Target="https://www.persee.fr/doc/bulmo_0007-473x_2000_num_158_2_2377" TargetMode="External"/><Relationship Id="rId57" Type="http://schemas.openxmlformats.org/officeDocument/2006/relationships/hyperlink" Target="https://www.researchgate.net/publication/282297844_Plaidoyer_pour_une_politique_europeenne_en_faveur_des_ecosystemes_prairiaux" TargetMode="External"/><Relationship Id="rId10" Type="http://schemas.openxmlformats.org/officeDocument/2006/relationships/hyperlink" Target="https://doi.org/10.1080/03680770.1972.11899528" TargetMode="External"/><Relationship Id="rId31" Type="http://schemas.openxmlformats.org/officeDocument/2006/relationships/hyperlink" Target="http://jurassic.ru/pdf/dommergues1993_sinemur.pdf" TargetMode="External"/><Relationship Id="rId44" Type="http://schemas.openxmlformats.org/officeDocument/2006/relationships/hyperlink" Target="https://afpf-asso.fr/revue/des-fourrages-de-qualite-pour-des-elevages-a-hautes-performances-economiques-et-environnementales-1re-partie?a=1743" TargetMode="External"/><Relationship Id="rId52" Type="http://schemas.openxmlformats.org/officeDocument/2006/relationships/hyperlink" Target="https://gallica.bnf.fr/ark:/12148/bpt6k6329095r/f557.item" TargetMode="External"/><Relationship Id="rId60" Type="http://schemas.openxmlformats.org/officeDocument/2006/relationships/hyperlink" Target="https://www.academia.edu/36840201/PETREQUIN_P_1985_Les_s%C3%A9pultures_collectives_de_la_fin_du_N%C3%A9olithique_en_Haute_Sa%C3%B4ne_Une_r%C3%A9vision_des_donn%C3%A9es_Revue_Arch%C3%A9ologique_de_lEst_36_1_2_13_32" TargetMode="External"/><Relationship Id="rId65" Type="http://schemas.openxmlformats.org/officeDocument/2006/relationships/hyperlink" Target="https://www.researchgate.net/publication/29974989_Les_politiques_territoriales_de_l%27eau_en_France_le_cas_des_contrats_de_riviere_dans_le_bassin_versant_de_la_Saone" TargetMode="External"/><Relationship Id="rId4" Type="http://schemas.openxmlformats.org/officeDocument/2006/relationships/hyperlink" Target="http://www.grandlyon.com/" TargetMode="External"/><Relationship Id="rId9" Type="http://schemas.openxmlformats.org/officeDocument/2006/relationships/hyperlink" Target="https://www.persee.fr/doc/rnord_0035-2624_1988_num_70_276_4361_t1_0203_0000_2" TargetMode="External"/><Relationship Id="rId13" Type="http://schemas.openxmlformats.org/officeDocument/2006/relationships/hyperlink" Target="https://www.persee.fr/doc/medit_0025-8296_1993_num_78_3_2838" TargetMode="External"/><Relationship Id="rId18" Type="http://schemas.openxmlformats.org/officeDocument/2006/relationships/hyperlink" Target="http://merco220.free.fr/pdf/lacombe-bsgf-1990.pdf" TargetMode="External"/><Relationship Id="rId39" Type="http://schemas.openxmlformats.org/officeDocument/2006/relationships/hyperlink" Target="https://www.e-periodica.ch/digbib/view?pid=rlr-001%3A2016%3A80%3A%3A401" TargetMode="External"/><Relationship Id="rId34" Type="http://schemas.openxmlformats.org/officeDocument/2006/relationships/hyperlink" Target="https://doi.org/10.4000/insitu.32993" TargetMode="External"/><Relationship Id="rId50" Type="http://schemas.openxmlformats.org/officeDocument/2006/relationships/hyperlink" Target="https://www.jstor.org/stable/25732404" TargetMode="External"/><Relationship Id="rId55" Type="http://schemas.openxmlformats.org/officeDocument/2006/relationships/hyperlink" Target="https://documents.cdrflorac.fr/StageAccesLibre/RapportStageLPGENA2016_Guillaum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0CFF6-60A5-4417-91B3-4BC1812971D8}">
  <dimension ref="A1:G37"/>
  <sheetViews>
    <sheetView tabSelected="1" workbookViewId="0">
      <selection activeCell="G14" sqref="G14"/>
    </sheetView>
  </sheetViews>
  <sheetFormatPr defaultRowHeight="15" x14ac:dyDescent="0.25"/>
  <cols>
    <col min="1" max="1" width="9.28515625" style="2" customWidth="1"/>
    <col min="2" max="3" width="9.140625" style="2"/>
    <col min="4" max="4" width="23.7109375" style="2" customWidth="1"/>
    <col min="5" max="5" width="51.7109375" style="3" customWidth="1"/>
    <col min="6" max="6" width="55.42578125" style="2" customWidth="1"/>
    <col min="7" max="7" width="35.85546875" style="2" customWidth="1"/>
    <col min="8" max="16384" width="9.140625" style="2"/>
  </cols>
  <sheetData>
    <row r="1" spans="1:6" x14ac:dyDescent="0.25">
      <c r="A1" s="1" t="s">
        <v>0</v>
      </c>
    </row>
    <row r="3" spans="1:6" x14ac:dyDescent="0.25">
      <c r="A3" s="4" t="s">
        <v>1</v>
      </c>
      <c r="B3" s="4"/>
      <c r="C3" s="4"/>
      <c r="D3" s="4"/>
    </row>
    <row r="4" spans="1:6" ht="75" x14ac:dyDescent="0.25">
      <c r="A4" s="5" t="s">
        <v>2</v>
      </c>
      <c r="E4" s="3" t="s">
        <v>3</v>
      </c>
    </row>
    <row r="5" spans="1:6" ht="45" x14ac:dyDescent="0.25">
      <c r="A5" s="5" t="s">
        <v>4</v>
      </c>
      <c r="E5" s="3" t="s">
        <v>5</v>
      </c>
    </row>
    <row r="6" spans="1:6" x14ac:dyDescent="0.25">
      <c r="A6" s="2" t="s">
        <v>6</v>
      </c>
    </row>
    <row r="7" spans="1:6" x14ac:dyDescent="0.25">
      <c r="A7" s="2" t="s">
        <v>7</v>
      </c>
    </row>
    <row r="8" spans="1:6" x14ac:dyDescent="0.25">
      <c r="A8" s="2" t="s">
        <v>8</v>
      </c>
    </row>
    <row r="11" spans="1:6" x14ac:dyDescent="0.25">
      <c r="A11" s="4" t="s">
        <v>9</v>
      </c>
      <c r="B11" s="4"/>
      <c r="C11" s="4"/>
      <c r="D11" s="4"/>
    </row>
    <row r="12" spans="1:6" x14ac:dyDescent="0.25">
      <c r="F12" s="4" t="s">
        <v>10</v>
      </c>
    </row>
    <row r="13" spans="1:6" x14ac:dyDescent="0.25">
      <c r="B13" s="6" t="s">
        <v>11</v>
      </c>
      <c r="D13" s="7" t="s">
        <v>12</v>
      </c>
      <c r="E13" s="8" t="s">
        <v>13</v>
      </c>
    </row>
    <row r="14" spans="1:6" x14ac:dyDescent="0.25">
      <c r="B14" s="6" t="s">
        <v>14</v>
      </c>
      <c r="D14" s="7" t="s">
        <v>15</v>
      </c>
      <c r="E14" s="8"/>
    </row>
    <row r="15" spans="1:6" x14ac:dyDescent="0.25">
      <c r="B15" s="6" t="s">
        <v>16</v>
      </c>
      <c r="D15" s="7" t="s">
        <v>17</v>
      </c>
      <c r="E15" s="8" t="s">
        <v>18</v>
      </c>
    </row>
    <row r="16" spans="1:6" x14ac:dyDescent="0.25">
      <c r="B16" s="6" t="s">
        <v>19</v>
      </c>
      <c r="D16" s="7" t="s">
        <v>20</v>
      </c>
      <c r="E16" s="8" t="s">
        <v>21</v>
      </c>
    </row>
    <row r="17" spans="2:7" x14ac:dyDescent="0.25">
      <c r="B17" s="6" t="s">
        <v>22</v>
      </c>
      <c r="D17" s="7" t="s">
        <v>23</v>
      </c>
      <c r="E17" s="8" t="s">
        <v>24</v>
      </c>
    </row>
    <row r="18" spans="2:7" ht="15" customHeight="1" x14ac:dyDescent="0.25">
      <c r="B18" s="6" t="s">
        <v>25</v>
      </c>
      <c r="C18" s="9" t="s">
        <v>26</v>
      </c>
      <c r="D18" s="7" t="s">
        <v>27</v>
      </c>
      <c r="E18" s="5" t="s">
        <v>28</v>
      </c>
      <c r="F18" s="10" t="s">
        <v>29</v>
      </c>
    </row>
    <row r="19" spans="2:7" x14ac:dyDescent="0.25">
      <c r="B19" s="6" t="s">
        <v>30</v>
      </c>
      <c r="C19" s="9"/>
      <c r="D19" s="7" t="s">
        <v>31</v>
      </c>
      <c r="E19" s="8" t="s">
        <v>32</v>
      </c>
      <c r="F19" s="10"/>
    </row>
    <row r="20" spans="2:7" x14ac:dyDescent="0.25">
      <c r="B20" s="6" t="s">
        <v>33</v>
      </c>
      <c r="C20" s="9"/>
      <c r="D20" s="7" t="s">
        <v>34</v>
      </c>
      <c r="E20" s="5" t="s">
        <v>35</v>
      </c>
      <c r="F20" s="10"/>
    </row>
    <row r="21" spans="2:7" x14ac:dyDescent="0.25">
      <c r="B21" s="6" t="s">
        <v>36</v>
      </c>
      <c r="C21" s="9"/>
      <c r="D21" s="7" t="s">
        <v>37</v>
      </c>
      <c r="E21" s="8" t="s">
        <v>38</v>
      </c>
      <c r="F21" s="10"/>
    </row>
    <row r="22" spans="2:7" ht="15.75" customHeight="1" x14ac:dyDescent="0.25">
      <c r="B22" s="6" t="s">
        <v>39</v>
      </c>
      <c r="C22" s="9"/>
      <c r="D22" s="7" t="s">
        <v>40</v>
      </c>
      <c r="E22" s="11" t="s">
        <v>41</v>
      </c>
      <c r="F22" s="10"/>
    </row>
    <row r="23" spans="2:7" ht="105" x14ac:dyDescent="0.25">
      <c r="B23" s="6" t="s">
        <v>42</v>
      </c>
      <c r="D23" s="7" t="s">
        <v>43</v>
      </c>
      <c r="E23" s="8" t="s">
        <v>44</v>
      </c>
      <c r="F23" s="12" t="s">
        <v>45</v>
      </c>
      <c r="G23" s="13"/>
    </row>
    <row r="24" spans="2:7" x14ac:dyDescent="0.25">
      <c r="B24" s="6" t="s">
        <v>46</v>
      </c>
      <c r="D24" s="7" t="s">
        <v>47</v>
      </c>
      <c r="E24" s="8"/>
      <c r="F24" s="13"/>
      <c r="G24" s="13"/>
    </row>
    <row r="25" spans="2:7" x14ac:dyDescent="0.25">
      <c r="B25" s="6" t="s">
        <v>48</v>
      </c>
      <c r="D25" s="7" t="s">
        <v>49</v>
      </c>
      <c r="E25" s="8"/>
      <c r="F25" s="13"/>
      <c r="G25" s="13"/>
    </row>
    <row r="26" spans="2:7" x14ac:dyDescent="0.25">
      <c r="B26" s="6" t="s">
        <v>50</v>
      </c>
      <c r="D26" s="7" t="s">
        <v>51</v>
      </c>
      <c r="E26" s="8"/>
      <c r="F26" s="13"/>
      <c r="G26" s="13"/>
    </row>
    <row r="27" spans="2:7" x14ac:dyDescent="0.25">
      <c r="B27" s="6" t="s">
        <v>52</v>
      </c>
      <c r="D27" s="7" t="s">
        <v>53</v>
      </c>
      <c r="E27" s="8"/>
    </row>
    <row r="28" spans="2:7" x14ac:dyDescent="0.25">
      <c r="B28" s="6" t="s">
        <v>54</v>
      </c>
      <c r="D28" s="7" t="s">
        <v>55</v>
      </c>
      <c r="E28" s="8"/>
    </row>
    <row r="29" spans="2:7" x14ac:dyDescent="0.25">
      <c r="B29" s="6" t="s">
        <v>56</v>
      </c>
      <c r="D29" s="7" t="s">
        <v>57</v>
      </c>
      <c r="E29" s="8" t="s">
        <v>58</v>
      </c>
    </row>
    <row r="30" spans="2:7" ht="30" x14ac:dyDescent="0.25">
      <c r="B30" s="6" t="s">
        <v>59</v>
      </c>
      <c r="D30" s="7" t="s">
        <v>60</v>
      </c>
      <c r="E30" s="8" t="s">
        <v>61</v>
      </c>
    </row>
    <row r="31" spans="2:7" x14ac:dyDescent="0.25">
      <c r="B31" s="6" t="s">
        <v>62</v>
      </c>
      <c r="D31" s="7" t="s">
        <v>63</v>
      </c>
      <c r="E31" s="8" t="s">
        <v>64</v>
      </c>
    </row>
    <row r="32" spans="2:7" x14ac:dyDescent="0.25">
      <c r="B32" s="6" t="s">
        <v>65</v>
      </c>
      <c r="D32" s="7" t="s">
        <v>66</v>
      </c>
      <c r="E32" s="8" t="s">
        <v>67</v>
      </c>
    </row>
    <row r="33" spans="2:6" x14ac:dyDescent="0.25">
      <c r="B33" s="6" t="s">
        <v>68</v>
      </c>
      <c r="D33" s="7" t="s">
        <v>69</v>
      </c>
      <c r="E33" s="8" t="s">
        <v>70</v>
      </c>
    </row>
    <row r="34" spans="2:6" ht="75" x14ac:dyDescent="0.25">
      <c r="B34" s="6" t="s">
        <v>71</v>
      </c>
      <c r="D34" s="7" t="s">
        <v>72</v>
      </c>
      <c r="E34" s="8" t="s">
        <v>73</v>
      </c>
    </row>
    <row r="35" spans="2:6" x14ac:dyDescent="0.25">
      <c r="B35" s="6" t="s">
        <v>74</v>
      </c>
      <c r="D35" s="7" t="s">
        <v>75</v>
      </c>
      <c r="E35" s="8" t="s">
        <v>76</v>
      </c>
    </row>
    <row r="36" spans="2:6" x14ac:dyDescent="0.25">
      <c r="B36" s="6" t="s">
        <v>77</v>
      </c>
      <c r="D36" s="14" t="s">
        <v>78</v>
      </c>
      <c r="E36" s="8" t="s">
        <v>79</v>
      </c>
    </row>
    <row r="37" spans="2:6" ht="75" x14ac:dyDescent="0.25">
      <c r="B37" s="6" t="s">
        <v>80</v>
      </c>
      <c r="D37" s="7" t="s">
        <v>81</v>
      </c>
      <c r="E37" s="8" t="s">
        <v>82</v>
      </c>
      <c r="F37" s="3" t="s">
        <v>83</v>
      </c>
    </row>
  </sheetData>
  <sheetProtection algorithmName="SHA-512" hashValue="oJD+nxBR5asN6FWXSgLN3un3IQb/FcUK2J1kK3azlES/2kqzRB1KvkK8/NmqKTdMRwnMoqrWzKT7/LbLeYW0lA==" saltValue="gP3ZYKKwx4nEnf5HuD4SFw==" spinCount="100000" sheet="1" objects="1" scenarios="1"/>
  <mergeCells count="2">
    <mergeCell ref="C18:C22"/>
    <mergeCell ref="F18:F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0C55D-F868-4FC5-B19A-B55CC897A8D0}">
  <dimension ref="A1:Y1020"/>
  <sheetViews>
    <sheetView zoomScale="70" zoomScaleNormal="70" workbookViewId="0">
      <pane ySplit="4" topLeftCell="A5" activePane="bottomLeft" state="frozen"/>
      <selection activeCell="C9" sqref="C9"/>
      <selection pane="bottomLeft"/>
    </sheetView>
  </sheetViews>
  <sheetFormatPr defaultRowHeight="12.75" x14ac:dyDescent="0.2"/>
  <cols>
    <col min="1" max="1" width="23.85546875" style="19" customWidth="1"/>
    <col min="2" max="2" width="17" style="20" customWidth="1"/>
    <col min="3" max="3" width="48.140625" style="19" customWidth="1"/>
    <col min="4" max="4" width="12.85546875" style="20" customWidth="1"/>
    <col min="5" max="5" width="21.85546875" style="19" customWidth="1"/>
    <col min="6" max="6" width="14.140625" style="20" customWidth="1"/>
    <col min="7" max="7" width="9.140625" style="20" customWidth="1"/>
    <col min="8" max="8" width="10.7109375" style="20" customWidth="1"/>
    <col min="9" max="9" width="11.140625" style="20" customWidth="1"/>
    <col min="10" max="10" width="9.140625" style="20" customWidth="1"/>
    <col min="11" max="11" width="25.28515625" style="20" customWidth="1"/>
    <col min="12" max="12" width="12.28515625" style="21" customWidth="1"/>
    <col min="13" max="13" width="10.85546875" style="21" customWidth="1"/>
    <col min="14" max="14" width="11.85546875" style="21" customWidth="1"/>
    <col min="15" max="15" width="9.140625" style="21" customWidth="1"/>
    <col min="16" max="16" width="38.140625" style="20" customWidth="1"/>
    <col min="17" max="17" width="18.7109375" style="20" customWidth="1"/>
    <col min="18" max="18" width="13.7109375" style="20" customWidth="1"/>
    <col min="19" max="19" width="13.28515625" style="20" customWidth="1"/>
    <col min="20" max="20" width="13.85546875" style="20" customWidth="1"/>
    <col min="21" max="21" width="11.140625" style="20" customWidth="1"/>
    <col min="22" max="22" width="15.85546875" style="22" customWidth="1"/>
    <col min="23" max="23" width="13.28515625" style="20" customWidth="1"/>
    <col min="24" max="24" width="17.85546875" style="20" customWidth="1"/>
    <col min="25" max="25" width="25.140625" style="19" customWidth="1"/>
  </cols>
  <sheetData>
    <row r="1" spans="1:25" ht="23.25" x14ac:dyDescent="0.2">
      <c r="A1" s="15" t="s">
        <v>84</v>
      </c>
      <c r="B1" s="16"/>
      <c r="C1" s="17"/>
      <c r="D1" s="18"/>
    </row>
    <row r="3" spans="1:25" ht="31.5" customHeight="1" x14ac:dyDescent="0.2">
      <c r="F3" s="23" t="s">
        <v>26</v>
      </c>
      <c r="G3" s="24"/>
      <c r="H3" s="24"/>
      <c r="I3" s="24"/>
      <c r="J3" s="25"/>
    </row>
    <row r="4" spans="1:25" ht="25.5" x14ac:dyDescent="0.2">
      <c r="A4" s="26" t="s">
        <v>12</v>
      </c>
      <c r="B4" s="26" t="s">
        <v>15</v>
      </c>
      <c r="C4" s="26" t="s">
        <v>17</v>
      </c>
      <c r="D4" s="26" t="s">
        <v>20</v>
      </c>
      <c r="E4" s="26" t="s">
        <v>23</v>
      </c>
      <c r="F4" s="26" t="s">
        <v>27</v>
      </c>
      <c r="G4" s="26" t="s">
        <v>31</v>
      </c>
      <c r="H4" s="26" t="s">
        <v>34</v>
      </c>
      <c r="I4" s="26" t="s">
        <v>37</v>
      </c>
      <c r="J4" s="26" t="s">
        <v>40</v>
      </c>
      <c r="K4" s="26" t="s">
        <v>43</v>
      </c>
      <c r="L4" s="26" t="s">
        <v>47</v>
      </c>
      <c r="M4" s="26" t="s">
        <v>49</v>
      </c>
      <c r="N4" s="26" t="s">
        <v>51</v>
      </c>
      <c r="O4" s="26" t="s">
        <v>53</v>
      </c>
      <c r="P4" s="26" t="s">
        <v>55</v>
      </c>
      <c r="Q4" s="26" t="s">
        <v>57</v>
      </c>
      <c r="R4" s="27" t="s">
        <v>60</v>
      </c>
      <c r="S4" s="27" t="s">
        <v>63</v>
      </c>
      <c r="T4" s="27" t="s">
        <v>66</v>
      </c>
      <c r="U4" s="27" t="s">
        <v>69</v>
      </c>
      <c r="V4" s="26" t="s">
        <v>72</v>
      </c>
      <c r="W4" s="26" t="s">
        <v>75</v>
      </c>
      <c r="X4" s="28" t="s">
        <v>78</v>
      </c>
      <c r="Y4" s="29" t="s">
        <v>81</v>
      </c>
    </row>
    <row r="5" spans="1:25" ht="25.5" x14ac:dyDescent="0.2">
      <c r="A5" s="30" t="s">
        <v>85</v>
      </c>
      <c r="B5" s="30"/>
      <c r="C5" s="31" t="s">
        <v>86</v>
      </c>
      <c r="D5" s="32" t="s">
        <v>87</v>
      </c>
      <c r="E5" s="30" t="s">
        <v>88</v>
      </c>
      <c r="F5" s="33"/>
      <c r="G5" s="33"/>
      <c r="H5" s="34" t="s">
        <v>77</v>
      </c>
      <c r="I5" s="33"/>
      <c r="J5" s="33"/>
      <c r="K5" s="33" t="s">
        <v>89</v>
      </c>
      <c r="L5" s="32"/>
      <c r="M5" s="32"/>
      <c r="N5" s="32" t="s">
        <v>90</v>
      </c>
      <c r="O5" s="32" t="s">
        <v>90</v>
      </c>
      <c r="P5" s="33"/>
      <c r="Q5" s="33" t="s">
        <v>91</v>
      </c>
      <c r="R5" s="33"/>
      <c r="S5" s="33"/>
      <c r="T5" s="33"/>
      <c r="U5" s="33"/>
      <c r="V5" s="34" t="s">
        <v>92</v>
      </c>
      <c r="W5" s="33" t="s">
        <v>93</v>
      </c>
      <c r="X5" s="33"/>
      <c r="Y5" s="31" t="s">
        <v>94</v>
      </c>
    </row>
    <row r="6" spans="1:25" ht="25.5" x14ac:dyDescent="0.2">
      <c r="A6" s="30" t="s">
        <v>95</v>
      </c>
      <c r="B6" s="30"/>
      <c r="C6" s="30" t="s">
        <v>96</v>
      </c>
      <c r="D6" s="32" t="s">
        <v>97</v>
      </c>
      <c r="E6" s="30" t="s">
        <v>98</v>
      </c>
      <c r="F6" s="33"/>
      <c r="G6" s="33"/>
      <c r="H6" s="33"/>
      <c r="I6" s="34" t="s">
        <v>77</v>
      </c>
      <c r="J6" s="33"/>
      <c r="K6" s="33" t="s">
        <v>99</v>
      </c>
      <c r="L6" s="32"/>
      <c r="M6" s="32"/>
      <c r="N6" s="32">
        <v>262</v>
      </c>
      <c r="O6" s="32">
        <v>280</v>
      </c>
      <c r="P6" s="33"/>
      <c r="Q6" s="33"/>
      <c r="R6" s="33"/>
      <c r="S6" s="33"/>
      <c r="T6" s="33"/>
      <c r="U6" s="33"/>
      <c r="V6" s="34" t="s">
        <v>100</v>
      </c>
      <c r="W6" s="33" t="s">
        <v>101</v>
      </c>
      <c r="X6" s="33"/>
      <c r="Y6" s="31" t="s">
        <v>102</v>
      </c>
    </row>
    <row r="7" spans="1:25" ht="38.25" x14ac:dyDescent="0.2">
      <c r="A7" s="30" t="s">
        <v>103</v>
      </c>
      <c r="B7" s="33"/>
      <c r="C7" s="30" t="s">
        <v>104</v>
      </c>
      <c r="D7" s="32" t="s">
        <v>97</v>
      </c>
      <c r="E7" s="30" t="s">
        <v>105</v>
      </c>
      <c r="F7" s="34" t="s">
        <v>77</v>
      </c>
      <c r="G7" s="33"/>
      <c r="H7" s="33"/>
      <c r="I7" s="33"/>
      <c r="J7" s="33"/>
      <c r="K7" s="33" t="s">
        <v>89</v>
      </c>
      <c r="L7" s="32"/>
      <c r="M7" s="32"/>
      <c r="N7" s="32" t="s">
        <v>106</v>
      </c>
      <c r="O7" s="32" t="s">
        <v>106</v>
      </c>
      <c r="P7" s="33"/>
      <c r="Q7" s="33"/>
      <c r="R7" s="33"/>
      <c r="S7" s="33"/>
      <c r="T7" s="33"/>
      <c r="U7" s="33"/>
      <c r="V7" s="34" t="s">
        <v>107</v>
      </c>
      <c r="W7" s="33" t="s">
        <v>108</v>
      </c>
      <c r="X7" s="33"/>
      <c r="Y7" s="31" t="s">
        <v>109</v>
      </c>
    </row>
    <row r="8" spans="1:25" ht="38.25" x14ac:dyDescent="0.2">
      <c r="A8" s="30" t="s">
        <v>110</v>
      </c>
      <c r="B8" s="33"/>
      <c r="C8" s="30" t="s">
        <v>111</v>
      </c>
      <c r="D8" s="32" t="s">
        <v>97</v>
      </c>
      <c r="E8" s="30" t="s">
        <v>112</v>
      </c>
      <c r="F8" s="35">
        <v>5</v>
      </c>
      <c r="G8" s="35">
        <v>5</v>
      </c>
      <c r="H8" s="36">
        <v>5</v>
      </c>
      <c r="I8" s="36">
        <v>5</v>
      </c>
      <c r="J8" s="37"/>
      <c r="K8" s="33" t="s">
        <v>113</v>
      </c>
      <c r="L8" s="32"/>
      <c r="M8" s="32"/>
      <c r="N8" s="32"/>
      <c r="O8" s="32"/>
      <c r="P8" s="33"/>
      <c r="Q8" s="33"/>
      <c r="R8" s="33"/>
      <c r="S8" s="33"/>
      <c r="T8" s="33"/>
      <c r="U8" s="33"/>
      <c r="V8" s="34"/>
      <c r="W8" s="33"/>
      <c r="X8" s="33"/>
      <c r="Y8" s="31" t="s">
        <v>114</v>
      </c>
    </row>
    <row r="9" spans="1:25" ht="25.5" x14ac:dyDescent="0.2">
      <c r="A9" s="30" t="s">
        <v>115</v>
      </c>
      <c r="B9" s="33"/>
      <c r="C9" s="30" t="s">
        <v>116</v>
      </c>
      <c r="D9" s="32" t="s">
        <v>97</v>
      </c>
      <c r="E9" s="30"/>
      <c r="F9" s="36">
        <v>1</v>
      </c>
      <c r="G9" s="36"/>
      <c r="H9" s="36">
        <v>1</v>
      </c>
      <c r="I9" s="36"/>
      <c r="J9" s="37"/>
      <c r="K9" s="33" t="s">
        <v>117</v>
      </c>
      <c r="L9" s="32"/>
      <c r="M9" s="32"/>
      <c r="N9" s="32"/>
      <c r="O9" s="32"/>
      <c r="P9" s="33"/>
      <c r="Q9" s="33"/>
      <c r="R9" s="33"/>
      <c r="S9" s="33"/>
      <c r="T9" s="33"/>
      <c r="U9" s="33"/>
      <c r="V9" s="34" t="s">
        <v>92</v>
      </c>
      <c r="W9" s="33"/>
      <c r="X9" s="33"/>
      <c r="Y9" s="31" t="s">
        <v>114</v>
      </c>
    </row>
    <row r="10" spans="1:25" ht="25.5" x14ac:dyDescent="0.2">
      <c r="A10" s="30" t="s">
        <v>118</v>
      </c>
      <c r="B10" s="33"/>
      <c r="C10" s="30" t="s">
        <v>119</v>
      </c>
      <c r="D10" s="32" t="s">
        <v>97</v>
      </c>
      <c r="E10" s="30" t="s">
        <v>120</v>
      </c>
      <c r="F10" s="36" t="s">
        <v>121</v>
      </c>
      <c r="G10" s="36"/>
      <c r="H10" s="36" t="s">
        <v>121</v>
      </c>
      <c r="I10" s="36" t="s">
        <v>121</v>
      </c>
      <c r="J10" s="37"/>
      <c r="K10" s="33" t="s">
        <v>89</v>
      </c>
      <c r="L10" s="32"/>
      <c r="M10" s="32"/>
      <c r="N10" s="32" t="s">
        <v>122</v>
      </c>
      <c r="O10" s="32" t="s">
        <v>122</v>
      </c>
      <c r="P10" s="33"/>
      <c r="Q10" s="33"/>
      <c r="R10" s="33"/>
      <c r="S10" s="33"/>
      <c r="T10" s="33"/>
      <c r="U10" s="33"/>
      <c r="V10" s="34"/>
      <c r="W10" s="33"/>
      <c r="X10" s="33"/>
      <c r="Y10" s="31" t="s">
        <v>114</v>
      </c>
    </row>
    <row r="11" spans="1:25" ht="38.25" x14ac:dyDescent="0.2">
      <c r="A11" s="30" t="s">
        <v>123</v>
      </c>
      <c r="B11" s="33"/>
      <c r="C11" s="30" t="s">
        <v>124</v>
      </c>
      <c r="D11" s="32" t="s">
        <v>97</v>
      </c>
      <c r="E11" s="30"/>
      <c r="F11" s="36" t="s">
        <v>125</v>
      </c>
      <c r="G11" s="36" t="s">
        <v>125</v>
      </c>
      <c r="H11" s="36" t="s">
        <v>125</v>
      </c>
      <c r="I11" s="36" t="s">
        <v>125</v>
      </c>
      <c r="J11" s="37"/>
      <c r="K11" s="33" t="s">
        <v>126</v>
      </c>
      <c r="L11" s="32"/>
      <c r="M11" s="32"/>
      <c r="N11" s="32"/>
      <c r="O11" s="32"/>
      <c r="P11" s="33"/>
      <c r="Q11" s="33"/>
      <c r="R11" s="33"/>
      <c r="S11" s="33"/>
      <c r="T11" s="33"/>
      <c r="U11" s="33"/>
      <c r="V11" s="34" t="s">
        <v>92</v>
      </c>
      <c r="W11" s="33"/>
      <c r="X11" s="33"/>
      <c r="Y11" s="31" t="s">
        <v>114</v>
      </c>
    </row>
    <row r="12" spans="1:25" ht="25.5" x14ac:dyDescent="0.2">
      <c r="A12" s="30" t="s">
        <v>127</v>
      </c>
      <c r="B12" s="33"/>
      <c r="C12" s="30" t="s">
        <v>128</v>
      </c>
      <c r="D12" s="32" t="s">
        <v>97</v>
      </c>
      <c r="E12" s="30"/>
      <c r="F12" s="35">
        <v>1</v>
      </c>
      <c r="G12" s="35"/>
      <c r="H12" s="36">
        <v>1</v>
      </c>
      <c r="I12" s="36">
        <v>1</v>
      </c>
      <c r="J12" s="37"/>
      <c r="K12" s="33" t="s">
        <v>129</v>
      </c>
      <c r="L12" s="32"/>
      <c r="M12" s="32"/>
      <c r="N12" s="32" t="s">
        <v>130</v>
      </c>
      <c r="O12" s="32" t="s">
        <v>130</v>
      </c>
      <c r="P12" s="33"/>
      <c r="Q12" s="33"/>
      <c r="R12" s="33"/>
      <c r="S12" s="33"/>
      <c r="T12" s="33"/>
      <c r="U12" s="33"/>
      <c r="V12" s="34" t="s">
        <v>92</v>
      </c>
      <c r="W12" s="33"/>
      <c r="X12" s="33"/>
      <c r="Y12" s="31" t="s">
        <v>114</v>
      </c>
    </row>
    <row r="13" spans="1:25" ht="25.5" x14ac:dyDescent="0.2">
      <c r="A13" s="30" t="s">
        <v>131</v>
      </c>
      <c r="B13" s="33"/>
      <c r="C13" s="30" t="s">
        <v>132</v>
      </c>
      <c r="D13" s="32">
        <v>2025</v>
      </c>
      <c r="E13" s="30" t="s">
        <v>133</v>
      </c>
      <c r="F13" s="38" t="s">
        <v>77</v>
      </c>
      <c r="G13" s="38"/>
      <c r="H13" s="39" t="s">
        <v>77</v>
      </c>
      <c r="I13" s="39" t="s">
        <v>77</v>
      </c>
      <c r="J13" s="37"/>
      <c r="K13" s="33" t="s">
        <v>134</v>
      </c>
      <c r="L13" s="32"/>
      <c r="M13" s="32"/>
      <c r="N13" s="32" t="s">
        <v>135</v>
      </c>
      <c r="O13" s="32" t="s">
        <v>135</v>
      </c>
      <c r="P13" s="33"/>
      <c r="Q13" s="33"/>
      <c r="R13" s="33"/>
      <c r="S13" s="33"/>
      <c r="T13" s="33"/>
      <c r="U13" s="33"/>
      <c r="V13" s="34" t="s">
        <v>136</v>
      </c>
      <c r="W13" s="33"/>
      <c r="X13" s="33"/>
      <c r="Y13" s="31"/>
    </row>
    <row r="14" spans="1:25" ht="38.25" x14ac:dyDescent="0.2">
      <c r="A14" s="30" t="s">
        <v>137</v>
      </c>
      <c r="B14" s="33" t="s">
        <v>138</v>
      </c>
      <c r="C14" s="30" t="s">
        <v>139</v>
      </c>
      <c r="D14" s="33">
        <v>2024</v>
      </c>
      <c r="E14" s="30" t="s">
        <v>140</v>
      </c>
      <c r="F14" s="34" t="s">
        <v>77</v>
      </c>
      <c r="G14" s="34"/>
      <c r="H14" s="34"/>
      <c r="I14" s="34"/>
      <c r="J14" s="34"/>
      <c r="K14" s="33" t="s">
        <v>134</v>
      </c>
      <c r="L14" s="32">
        <v>140</v>
      </c>
      <c r="M14" s="32">
        <v>1</v>
      </c>
      <c r="N14" s="32">
        <v>270</v>
      </c>
      <c r="O14" s="32">
        <v>273</v>
      </c>
      <c r="P14" s="33" t="s">
        <v>141</v>
      </c>
      <c r="Q14" s="33" t="str">
        <f>HYPERLINK("http://dx.doi.org/10.1515/zrp-2024-0009","http://dx.doi.org/10.1515/zrp-2024-0009")</f>
        <v>http://dx.doi.org/10.1515/zrp-2024-0009</v>
      </c>
      <c r="R14" s="33"/>
      <c r="S14" s="33"/>
      <c r="T14" s="33"/>
      <c r="U14" s="33"/>
      <c r="V14" s="34" t="s">
        <v>100</v>
      </c>
      <c r="W14" s="33" t="s">
        <v>142</v>
      </c>
      <c r="X14" s="33"/>
      <c r="Y14" s="31" t="s">
        <v>143</v>
      </c>
    </row>
    <row r="15" spans="1:25" ht="89.25" x14ac:dyDescent="0.2">
      <c r="A15" s="30" t="s">
        <v>144</v>
      </c>
      <c r="B15" s="33" t="s">
        <v>145</v>
      </c>
      <c r="C15" s="30" t="s">
        <v>146</v>
      </c>
      <c r="D15" s="33">
        <v>2024</v>
      </c>
      <c r="E15" s="30" t="s">
        <v>147</v>
      </c>
      <c r="F15" s="34"/>
      <c r="G15" s="34"/>
      <c r="H15" s="34" t="s">
        <v>77</v>
      </c>
      <c r="I15" s="34"/>
      <c r="J15" s="34"/>
      <c r="K15" s="33" t="s">
        <v>126</v>
      </c>
      <c r="L15" s="32">
        <v>47</v>
      </c>
      <c r="M15" s="32"/>
      <c r="N15" s="32"/>
      <c r="O15" s="32"/>
      <c r="P15" s="33" t="s">
        <v>148</v>
      </c>
      <c r="Q15" s="33" t="str">
        <f>HYPERLINK("http://dx.doi.org/10.1016/j.ancene.2024.100446","http://dx.doi.org/10.1016/j.ancene.2024.100446")</f>
        <v>http://dx.doi.org/10.1016/j.ancene.2024.100446</v>
      </c>
      <c r="R15" s="33"/>
      <c r="S15" s="33"/>
      <c r="T15" s="33"/>
      <c r="U15" s="33"/>
      <c r="V15" s="34" t="s">
        <v>100</v>
      </c>
      <c r="W15" s="33" t="s">
        <v>149</v>
      </c>
      <c r="X15" s="33" t="s">
        <v>150</v>
      </c>
      <c r="Y15" s="31" t="s">
        <v>143</v>
      </c>
    </row>
    <row r="16" spans="1:25" ht="51" x14ac:dyDescent="0.2">
      <c r="A16" s="30" t="s">
        <v>151</v>
      </c>
      <c r="B16" s="33" t="s">
        <v>152</v>
      </c>
      <c r="C16" s="30" t="s">
        <v>153</v>
      </c>
      <c r="D16" s="33">
        <v>2024</v>
      </c>
      <c r="E16" s="30" t="s">
        <v>154</v>
      </c>
      <c r="F16" s="34" t="s">
        <v>77</v>
      </c>
      <c r="G16" s="34"/>
      <c r="H16" s="34"/>
      <c r="I16" s="34"/>
      <c r="J16" s="34"/>
      <c r="K16" s="33" t="s">
        <v>155</v>
      </c>
      <c r="L16" s="32">
        <v>155</v>
      </c>
      <c r="M16" s="32"/>
      <c r="N16" s="32"/>
      <c r="O16" s="32"/>
      <c r="P16" s="33" t="s">
        <v>156</v>
      </c>
      <c r="Q16" s="33" t="str">
        <f>HYPERLINK("http://dx.doi.org/10.1016/j.geoforum.2024.104105","http://dx.doi.org/10.1016/j.geoforum.2024.104105")</f>
        <v>http://dx.doi.org/10.1016/j.geoforum.2024.104105</v>
      </c>
      <c r="R16" s="33"/>
      <c r="S16" s="33"/>
      <c r="T16" s="33"/>
      <c r="U16" s="33"/>
      <c r="V16" s="34" t="s">
        <v>100</v>
      </c>
      <c r="W16" s="33" t="s">
        <v>157</v>
      </c>
      <c r="X16" s="33" t="s">
        <v>158</v>
      </c>
      <c r="Y16" s="31" t="s">
        <v>143</v>
      </c>
    </row>
    <row r="17" spans="1:25" ht="38.25" x14ac:dyDescent="0.2">
      <c r="A17" s="30" t="s">
        <v>159</v>
      </c>
      <c r="B17" s="33" t="s">
        <v>160</v>
      </c>
      <c r="C17" s="30" t="s">
        <v>161</v>
      </c>
      <c r="D17" s="33">
        <v>2024</v>
      </c>
      <c r="E17" s="30" t="s">
        <v>162</v>
      </c>
      <c r="F17" s="34"/>
      <c r="G17" s="34"/>
      <c r="H17" s="34"/>
      <c r="I17" s="34"/>
      <c r="J17" s="34"/>
      <c r="K17" s="33" t="s">
        <v>155</v>
      </c>
      <c r="L17" s="32">
        <v>54</v>
      </c>
      <c r="M17" s="32">
        <v>1</v>
      </c>
      <c r="N17" s="32">
        <v>71</v>
      </c>
      <c r="O17" s="32">
        <v>86</v>
      </c>
      <c r="P17" s="33" t="s">
        <v>163</v>
      </c>
      <c r="Q17" s="33" t="s">
        <v>164</v>
      </c>
      <c r="R17" s="33"/>
      <c r="S17" s="33"/>
      <c r="T17" s="33"/>
      <c r="U17" s="33"/>
      <c r="V17" s="34" t="s">
        <v>100</v>
      </c>
      <c r="W17" s="33" t="s">
        <v>165</v>
      </c>
      <c r="X17" s="33"/>
      <c r="Y17" s="31" t="s">
        <v>166</v>
      </c>
    </row>
    <row r="18" spans="1:25" ht="25.5" customHeight="1" x14ac:dyDescent="0.2">
      <c r="A18" s="30" t="s">
        <v>167</v>
      </c>
      <c r="B18" s="33" t="s">
        <v>168</v>
      </c>
      <c r="C18" s="30" t="s">
        <v>169</v>
      </c>
      <c r="D18" s="33">
        <v>2024</v>
      </c>
      <c r="E18" s="30" t="s">
        <v>170</v>
      </c>
      <c r="F18" s="34"/>
      <c r="G18" s="34"/>
      <c r="H18" s="34"/>
      <c r="I18" s="34"/>
      <c r="J18" s="34" t="s">
        <v>77</v>
      </c>
      <c r="K18" s="33" t="s">
        <v>134</v>
      </c>
      <c r="L18" s="32">
        <v>15</v>
      </c>
      <c r="M18" s="32">
        <v>6</v>
      </c>
      <c r="N18" s="32"/>
      <c r="O18" s="32"/>
      <c r="P18" s="33" t="s">
        <v>171</v>
      </c>
      <c r="Q18" s="33" t="s">
        <v>172</v>
      </c>
      <c r="R18" s="33"/>
      <c r="S18" s="33"/>
      <c r="T18" s="33"/>
      <c r="U18" s="33"/>
      <c r="V18" s="34" t="s">
        <v>100</v>
      </c>
      <c r="W18" s="33" t="s">
        <v>173</v>
      </c>
      <c r="X18" s="33"/>
      <c r="Y18" s="31" t="s">
        <v>166</v>
      </c>
    </row>
    <row r="19" spans="1:25" x14ac:dyDescent="0.2">
      <c r="A19" s="30" t="s">
        <v>174</v>
      </c>
      <c r="B19" s="33" t="s">
        <v>175</v>
      </c>
      <c r="C19" s="30" t="s">
        <v>176</v>
      </c>
      <c r="D19" s="33">
        <v>2024</v>
      </c>
      <c r="E19" s="30" t="s">
        <v>177</v>
      </c>
      <c r="F19" s="34"/>
      <c r="G19" s="34"/>
      <c r="H19" s="34"/>
      <c r="I19" s="34" t="s">
        <v>77</v>
      </c>
      <c r="J19" s="34"/>
      <c r="K19" s="33" t="s">
        <v>134</v>
      </c>
      <c r="L19" s="32">
        <v>16</v>
      </c>
      <c r="M19" s="32">
        <v>15</v>
      </c>
      <c r="N19" s="32"/>
      <c r="O19" s="32"/>
      <c r="P19" s="33" t="s">
        <v>178</v>
      </c>
      <c r="Q19" s="33" t="s">
        <v>179</v>
      </c>
      <c r="R19" s="33"/>
      <c r="S19" s="33"/>
      <c r="T19" s="33"/>
      <c r="U19" s="33"/>
      <c r="V19" s="34" t="s">
        <v>100</v>
      </c>
      <c r="W19" s="33" t="s">
        <v>180</v>
      </c>
      <c r="X19" s="33" t="s">
        <v>181</v>
      </c>
      <c r="Y19" s="31" t="s">
        <v>166</v>
      </c>
    </row>
    <row r="20" spans="1:25" ht="38.25" customHeight="1" x14ac:dyDescent="0.2">
      <c r="A20" s="30" t="s">
        <v>182</v>
      </c>
      <c r="B20" s="33" t="s">
        <v>183</v>
      </c>
      <c r="C20" s="30" t="s">
        <v>184</v>
      </c>
      <c r="D20" s="33">
        <v>2024</v>
      </c>
      <c r="E20" s="30" t="s">
        <v>185</v>
      </c>
      <c r="F20" s="34"/>
      <c r="G20" s="34"/>
      <c r="H20" s="34"/>
      <c r="I20" s="34"/>
      <c r="J20" s="34"/>
      <c r="K20" s="33" t="s">
        <v>186</v>
      </c>
      <c r="L20" s="32">
        <v>50</v>
      </c>
      <c r="M20" s="32">
        <v>7</v>
      </c>
      <c r="N20" s="32">
        <v>1208</v>
      </c>
      <c r="O20" s="32">
        <v>1209</v>
      </c>
      <c r="P20" s="33" t="s">
        <v>187</v>
      </c>
      <c r="Q20" s="33"/>
      <c r="R20" s="33"/>
      <c r="S20" s="33"/>
      <c r="T20" s="33"/>
      <c r="U20" s="33"/>
      <c r="V20" s="34" t="s">
        <v>188</v>
      </c>
      <c r="W20" s="33"/>
      <c r="X20" s="33" t="s">
        <v>189</v>
      </c>
      <c r="Y20" s="31" t="s">
        <v>166</v>
      </c>
    </row>
    <row r="21" spans="1:25" ht="51" customHeight="1" x14ac:dyDescent="0.2">
      <c r="A21" s="30" t="s">
        <v>190</v>
      </c>
      <c r="B21" s="33" t="s">
        <v>191</v>
      </c>
      <c r="C21" s="30" t="s">
        <v>192</v>
      </c>
      <c r="D21" s="33">
        <v>2024</v>
      </c>
      <c r="E21" s="30" t="s">
        <v>193</v>
      </c>
      <c r="F21" s="34"/>
      <c r="G21" s="34"/>
      <c r="H21" s="34"/>
      <c r="I21" s="34" t="s">
        <v>77</v>
      </c>
      <c r="J21" s="34"/>
      <c r="K21" s="33" t="s">
        <v>155</v>
      </c>
      <c r="L21" s="32">
        <v>14</v>
      </c>
      <c r="M21" s="32"/>
      <c r="N21" s="32"/>
      <c r="O21" s="32"/>
      <c r="P21" s="33" t="s">
        <v>194</v>
      </c>
      <c r="Q21" s="33"/>
      <c r="R21" s="33"/>
      <c r="S21" s="33"/>
      <c r="T21" s="33"/>
      <c r="U21" s="33"/>
      <c r="V21" s="34" t="s">
        <v>100</v>
      </c>
      <c r="W21" s="33" t="s">
        <v>195</v>
      </c>
      <c r="X21" s="33"/>
      <c r="Y21" s="31" t="s">
        <v>166</v>
      </c>
    </row>
    <row r="22" spans="1:25" ht="38.25" x14ac:dyDescent="0.2">
      <c r="A22" s="30" t="s">
        <v>196</v>
      </c>
      <c r="B22" s="33"/>
      <c r="C22" s="30" t="s">
        <v>197</v>
      </c>
      <c r="D22" s="33">
        <v>2024</v>
      </c>
      <c r="E22" s="30" t="s">
        <v>198</v>
      </c>
      <c r="F22" s="34" t="s">
        <v>77</v>
      </c>
      <c r="G22" s="34"/>
      <c r="H22" s="34" t="s">
        <v>77</v>
      </c>
      <c r="I22" s="34"/>
      <c r="J22" s="34"/>
      <c r="K22" s="33" t="s">
        <v>126</v>
      </c>
      <c r="L22" s="32"/>
      <c r="M22" s="32"/>
      <c r="N22" s="32"/>
      <c r="O22" s="32"/>
      <c r="P22" s="33"/>
      <c r="Q22" s="33"/>
      <c r="R22" s="33"/>
      <c r="S22" s="33"/>
      <c r="T22" s="33"/>
      <c r="U22" s="33"/>
      <c r="V22" s="34" t="s">
        <v>92</v>
      </c>
      <c r="W22" s="33"/>
      <c r="X22" s="33"/>
      <c r="Y22" s="31" t="s">
        <v>199</v>
      </c>
    </row>
    <row r="23" spans="1:25" ht="25.5" customHeight="1" x14ac:dyDescent="0.2">
      <c r="A23" s="30" t="s">
        <v>200</v>
      </c>
      <c r="B23" s="33" t="s">
        <v>201</v>
      </c>
      <c r="C23" s="30" t="s">
        <v>202</v>
      </c>
      <c r="D23" s="33">
        <v>2023</v>
      </c>
      <c r="E23" s="30" t="s">
        <v>203</v>
      </c>
      <c r="F23" s="34" t="s">
        <v>77</v>
      </c>
      <c r="G23" s="34"/>
      <c r="H23" s="34"/>
      <c r="I23" s="34"/>
      <c r="J23" s="34"/>
      <c r="K23" s="33" t="s">
        <v>155</v>
      </c>
      <c r="L23" s="32">
        <v>3</v>
      </c>
      <c r="M23" s="32"/>
      <c r="N23" s="32"/>
      <c r="O23" s="32"/>
      <c r="P23" s="33" t="s">
        <v>204</v>
      </c>
      <c r="Q23" s="33"/>
      <c r="R23" s="33"/>
      <c r="S23" s="33"/>
      <c r="T23" s="33"/>
      <c r="U23" s="33"/>
      <c r="V23" s="34" t="s">
        <v>100</v>
      </c>
      <c r="W23" s="33" t="s">
        <v>205</v>
      </c>
      <c r="X23" s="33"/>
      <c r="Y23" s="31" t="s">
        <v>166</v>
      </c>
    </row>
    <row r="24" spans="1:25" ht="25.5" x14ac:dyDescent="0.2">
      <c r="A24" s="30" t="s">
        <v>206</v>
      </c>
      <c r="B24" s="33" t="s">
        <v>207</v>
      </c>
      <c r="C24" s="30" t="s">
        <v>208</v>
      </c>
      <c r="D24" s="33">
        <v>2023</v>
      </c>
      <c r="E24" s="30" t="s">
        <v>209</v>
      </c>
      <c r="F24" s="34"/>
      <c r="G24" s="34"/>
      <c r="H24" s="34"/>
      <c r="I24" s="34"/>
      <c r="J24" s="34" t="s">
        <v>77</v>
      </c>
      <c r="K24" s="33" t="s">
        <v>210</v>
      </c>
      <c r="L24" s="32">
        <v>45</v>
      </c>
      <c r="M24" s="32">
        <v>4</v>
      </c>
      <c r="N24" s="32">
        <v>139</v>
      </c>
      <c r="O24" s="32">
        <v>161</v>
      </c>
      <c r="P24" s="33" t="s">
        <v>211</v>
      </c>
      <c r="Q24" s="33" t="str">
        <f>HYPERLINK("http://dx.doi.org/10.5252/geodiversitas2023v45a4","http://dx.doi.org/10.5252/geodiversitas2023v45a4")</f>
        <v>http://dx.doi.org/10.5252/geodiversitas2023v45a4</v>
      </c>
      <c r="R24" s="33"/>
      <c r="S24" s="33"/>
      <c r="T24" s="33"/>
      <c r="U24" s="33"/>
      <c r="V24" s="34" t="s">
        <v>100</v>
      </c>
      <c r="W24" s="33" t="s">
        <v>212</v>
      </c>
      <c r="X24" s="33"/>
      <c r="Y24" s="31" t="s">
        <v>143</v>
      </c>
    </row>
    <row r="25" spans="1:25" ht="38.25" customHeight="1" x14ac:dyDescent="0.2">
      <c r="A25" s="30" t="s">
        <v>213</v>
      </c>
      <c r="B25" s="33"/>
      <c r="C25" s="30" t="s">
        <v>214</v>
      </c>
      <c r="D25" s="33">
        <v>2023</v>
      </c>
      <c r="E25" s="30" t="s">
        <v>198</v>
      </c>
      <c r="F25" s="34"/>
      <c r="G25" s="34"/>
      <c r="H25" s="34" t="s">
        <v>77</v>
      </c>
      <c r="I25" s="34"/>
      <c r="J25" s="34"/>
      <c r="K25" s="33" t="s">
        <v>126</v>
      </c>
      <c r="L25" s="32"/>
      <c r="M25" s="32"/>
      <c r="N25" s="32"/>
      <c r="O25" s="32"/>
      <c r="P25" s="33"/>
      <c r="Q25" s="33"/>
      <c r="R25" s="33"/>
      <c r="S25" s="33"/>
      <c r="T25" s="33"/>
      <c r="U25" s="33"/>
      <c r="V25" s="34" t="s">
        <v>92</v>
      </c>
      <c r="W25" s="33"/>
      <c r="X25" s="33"/>
      <c r="Y25" s="31" t="s">
        <v>199</v>
      </c>
    </row>
    <row r="26" spans="1:25" ht="25.5" customHeight="1" x14ac:dyDescent="0.2">
      <c r="A26" s="30" t="s">
        <v>215</v>
      </c>
      <c r="B26" s="33"/>
      <c r="C26" s="30" t="s">
        <v>216</v>
      </c>
      <c r="D26" s="33">
        <v>2023</v>
      </c>
      <c r="E26" s="30" t="s">
        <v>217</v>
      </c>
      <c r="F26" s="34"/>
      <c r="G26" s="34"/>
      <c r="H26" s="34" t="s">
        <v>77</v>
      </c>
      <c r="I26" s="34" t="s">
        <v>77</v>
      </c>
      <c r="J26" s="34"/>
      <c r="K26" s="33" t="s">
        <v>218</v>
      </c>
      <c r="L26" s="32"/>
      <c r="M26" s="32"/>
      <c r="N26" s="32"/>
      <c r="O26" s="32"/>
      <c r="P26" s="33"/>
      <c r="Q26" s="33"/>
      <c r="R26" s="33"/>
      <c r="S26" s="33"/>
      <c r="T26" s="33"/>
      <c r="U26" s="33"/>
      <c r="V26" s="34" t="s">
        <v>219</v>
      </c>
      <c r="W26" s="33"/>
      <c r="X26" s="33" t="s">
        <v>220</v>
      </c>
      <c r="Y26" s="31" t="s">
        <v>199</v>
      </c>
    </row>
    <row r="27" spans="1:25" ht="51" customHeight="1" x14ac:dyDescent="0.2">
      <c r="A27" s="30" t="s">
        <v>221</v>
      </c>
      <c r="B27" s="33"/>
      <c r="C27" s="30" t="s">
        <v>222</v>
      </c>
      <c r="D27" s="33">
        <v>2023</v>
      </c>
      <c r="E27" s="30" t="s">
        <v>223</v>
      </c>
      <c r="F27" s="34"/>
      <c r="G27" s="34"/>
      <c r="H27" s="34" t="s">
        <v>77</v>
      </c>
      <c r="I27" s="34" t="s">
        <v>77</v>
      </c>
      <c r="J27" s="34"/>
      <c r="K27" s="33" t="s">
        <v>126</v>
      </c>
      <c r="L27" s="32"/>
      <c r="M27" s="32"/>
      <c r="N27" s="32" t="s">
        <v>224</v>
      </c>
      <c r="O27" s="32" t="s">
        <v>224</v>
      </c>
      <c r="P27" s="33"/>
      <c r="Q27" s="33" t="s">
        <v>225</v>
      </c>
      <c r="R27" s="33"/>
      <c r="S27" s="33"/>
      <c r="T27" s="33"/>
      <c r="U27" s="33"/>
      <c r="V27" s="34" t="s">
        <v>219</v>
      </c>
      <c r="W27" s="33"/>
      <c r="X27" s="33"/>
      <c r="Y27" s="31" t="s">
        <v>226</v>
      </c>
    </row>
    <row r="28" spans="1:25" ht="51" customHeight="1" x14ac:dyDescent="0.2">
      <c r="A28" s="30" t="s">
        <v>227</v>
      </c>
      <c r="B28" s="33" t="s">
        <v>228</v>
      </c>
      <c r="C28" s="30" t="s">
        <v>229</v>
      </c>
      <c r="D28" s="33">
        <v>2023</v>
      </c>
      <c r="E28" s="30" t="s">
        <v>230</v>
      </c>
      <c r="F28" s="34"/>
      <c r="G28" s="34"/>
      <c r="H28" s="34"/>
      <c r="I28" s="34"/>
      <c r="J28" s="34"/>
      <c r="K28" s="33" t="s">
        <v>231</v>
      </c>
      <c r="L28" s="32">
        <v>95</v>
      </c>
      <c r="M28" s="32">
        <v>2</v>
      </c>
      <c r="N28" s="32">
        <v>115</v>
      </c>
      <c r="O28" s="32" t="s">
        <v>232</v>
      </c>
      <c r="P28" s="33"/>
      <c r="Q28" s="33"/>
      <c r="R28" s="33"/>
      <c r="S28" s="33"/>
      <c r="T28" s="33"/>
      <c r="U28" s="33"/>
      <c r="V28" s="34" t="s">
        <v>100</v>
      </c>
      <c r="W28" s="33"/>
      <c r="X28" s="33"/>
      <c r="Y28" s="31" t="s">
        <v>166</v>
      </c>
    </row>
    <row r="29" spans="1:25" ht="25.5" x14ac:dyDescent="0.2">
      <c r="A29" s="30" t="s">
        <v>233</v>
      </c>
      <c r="B29" s="33" t="s">
        <v>234</v>
      </c>
      <c r="C29" s="30" t="s">
        <v>235</v>
      </c>
      <c r="D29" s="33">
        <v>2023</v>
      </c>
      <c r="E29" s="30" t="s">
        <v>236</v>
      </c>
      <c r="F29" s="34"/>
      <c r="G29" s="34"/>
      <c r="H29" s="34"/>
      <c r="I29" s="34"/>
      <c r="J29" s="34" t="s">
        <v>77</v>
      </c>
      <c r="K29" s="33" t="s">
        <v>99</v>
      </c>
      <c r="L29" s="32"/>
      <c r="M29" s="32"/>
      <c r="N29" s="32">
        <v>387</v>
      </c>
      <c r="O29" s="32">
        <v>405</v>
      </c>
      <c r="P29" s="33" t="s">
        <v>237</v>
      </c>
      <c r="Q29" s="33"/>
      <c r="R29" s="33"/>
      <c r="S29" s="33"/>
      <c r="T29" s="33"/>
      <c r="U29" s="33"/>
      <c r="V29" s="34" t="s">
        <v>238</v>
      </c>
      <c r="W29" s="33" t="s">
        <v>239</v>
      </c>
      <c r="X29" s="33"/>
      <c r="Y29" s="31" t="s">
        <v>166</v>
      </c>
    </row>
    <row r="30" spans="1:25" ht="38.25" customHeight="1" x14ac:dyDescent="0.2">
      <c r="A30" s="30" t="s">
        <v>240</v>
      </c>
      <c r="B30" s="33" t="s">
        <v>241</v>
      </c>
      <c r="C30" s="30" t="s">
        <v>242</v>
      </c>
      <c r="D30" s="33">
        <v>2023</v>
      </c>
      <c r="E30" s="30" t="s">
        <v>243</v>
      </c>
      <c r="F30" s="34"/>
      <c r="G30" s="34"/>
      <c r="H30" s="34"/>
      <c r="I30" s="34"/>
      <c r="J30" s="34"/>
      <c r="K30" s="33" t="s">
        <v>134</v>
      </c>
      <c r="L30" s="32">
        <v>50</v>
      </c>
      <c r="M30" s="32">
        <v>1</v>
      </c>
      <c r="N30" s="32">
        <v>21</v>
      </c>
      <c r="O30" s="32">
        <v>37</v>
      </c>
      <c r="P30" s="33" t="s">
        <v>244</v>
      </c>
      <c r="Q30" s="33"/>
      <c r="R30" s="33"/>
      <c r="S30" s="33"/>
      <c r="T30" s="33"/>
      <c r="U30" s="33"/>
      <c r="V30" s="34" t="s">
        <v>100</v>
      </c>
      <c r="W30" s="33" t="s">
        <v>245</v>
      </c>
      <c r="X30" s="33"/>
      <c r="Y30" s="31" t="s">
        <v>166</v>
      </c>
    </row>
    <row r="31" spans="1:25" ht="25.5" customHeight="1" x14ac:dyDescent="0.2">
      <c r="A31" s="30" t="s">
        <v>246</v>
      </c>
      <c r="B31" s="33"/>
      <c r="C31" s="30" t="s">
        <v>247</v>
      </c>
      <c r="D31" s="33">
        <v>2023</v>
      </c>
      <c r="E31" s="30" t="s">
        <v>198</v>
      </c>
      <c r="F31" s="34" t="s">
        <v>77</v>
      </c>
      <c r="G31" s="34"/>
      <c r="H31" s="34" t="s">
        <v>77</v>
      </c>
      <c r="I31" s="34" t="s">
        <v>77</v>
      </c>
      <c r="J31" s="34"/>
      <c r="K31" s="33" t="s">
        <v>126</v>
      </c>
      <c r="L31" s="32"/>
      <c r="M31" s="32"/>
      <c r="N31" s="32" t="s">
        <v>130</v>
      </c>
      <c r="O31" s="32" t="s">
        <v>130</v>
      </c>
      <c r="P31" s="33"/>
      <c r="Q31" s="33" t="s">
        <v>248</v>
      </c>
      <c r="R31" s="33"/>
      <c r="S31" s="33"/>
      <c r="T31" s="33"/>
      <c r="U31" s="33"/>
      <c r="V31" s="34" t="s">
        <v>92</v>
      </c>
      <c r="W31" s="33"/>
      <c r="X31" s="33"/>
      <c r="Y31" s="31" t="s">
        <v>226</v>
      </c>
    </row>
    <row r="32" spans="1:25" ht="51" customHeight="1" x14ac:dyDescent="0.2">
      <c r="A32" s="30" t="s">
        <v>249</v>
      </c>
      <c r="B32" s="33" t="s">
        <v>250</v>
      </c>
      <c r="C32" s="30" t="s">
        <v>251</v>
      </c>
      <c r="D32" s="33">
        <v>2022</v>
      </c>
      <c r="E32" s="30" t="s">
        <v>252</v>
      </c>
      <c r="F32" s="34"/>
      <c r="G32" s="34"/>
      <c r="H32" s="34"/>
      <c r="I32" s="34"/>
      <c r="J32" s="34" t="s">
        <v>77</v>
      </c>
      <c r="K32" s="33" t="s">
        <v>186</v>
      </c>
      <c r="L32" s="32">
        <v>202</v>
      </c>
      <c r="M32" s="32"/>
      <c r="N32" s="32">
        <v>121</v>
      </c>
      <c r="O32" s="32">
        <v>130</v>
      </c>
      <c r="P32" s="33" t="s">
        <v>253</v>
      </c>
      <c r="Q32" s="33"/>
      <c r="R32" s="33"/>
      <c r="S32" s="33"/>
      <c r="T32" s="33"/>
      <c r="U32" s="33"/>
      <c r="V32" s="34" t="s">
        <v>100</v>
      </c>
      <c r="W32" s="33" t="s">
        <v>254</v>
      </c>
      <c r="X32" s="33" t="s">
        <v>255</v>
      </c>
      <c r="Y32" s="31" t="s">
        <v>166</v>
      </c>
    </row>
    <row r="33" spans="1:25" ht="38.25" customHeight="1" x14ac:dyDescent="0.2">
      <c r="A33" s="30" t="s">
        <v>256</v>
      </c>
      <c r="B33" s="33" t="s">
        <v>257</v>
      </c>
      <c r="C33" s="30" t="s">
        <v>258</v>
      </c>
      <c r="D33" s="33">
        <v>2022</v>
      </c>
      <c r="E33" s="30" t="s">
        <v>259</v>
      </c>
      <c r="F33" s="34" t="s">
        <v>77</v>
      </c>
      <c r="G33" s="34"/>
      <c r="H33" s="34" t="s">
        <v>77</v>
      </c>
      <c r="I33" s="34" t="s">
        <v>77</v>
      </c>
      <c r="J33" s="34"/>
      <c r="K33" s="33" t="s">
        <v>89</v>
      </c>
      <c r="L33" s="32">
        <v>112</v>
      </c>
      <c r="M33" s="32" t="s">
        <v>260</v>
      </c>
      <c r="N33" s="32">
        <v>82</v>
      </c>
      <c r="O33" s="32">
        <v>83</v>
      </c>
      <c r="P33" s="33" t="s">
        <v>261</v>
      </c>
      <c r="Q33" s="33" t="str">
        <f>HYPERLINK("http://dx.doi.org/10.1007/s35147-022-1023-8","http://dx.doi.org/10.1007/s35147-022-1023-8")</f>
        <v>http://dx.doi.org/10.1007/s35147-022-1023-8</v>
      </c>
      <c r="R33" s="33"/>
      <c r="S33" s="33" t="s">
        <v>260</v>
      </c>
      <c r="T33" s="33" t="s">
        <v>260</v>
      </c>
      <c r="U33" s="33" t="s">
        <v>260</v>
      </c>
      <c r="V33" s="34" t="s">
        <v>100</v>
      </c>
      <c r="W33" s="33"/>
      <c r="X33" s="33"/>
      <c r="Y33" s="31" t="s">
        <v>262</v>
      </c>
    </row>
    <row r="34" spans="1:25" ht="51" customHeight="1" x14ac:dyDescent="0.2">
      <c r="A34" s="30" t="s">
        <v>263</v>
      </c>
      <c r="B34" s="33" t="s">
        <v>264</v>
      </c>
      <c r="C34" s="30" t="s">
        <v>265</v>
      </c>
      <c r="D34" s="33">
        <v>2022</v>
      </c>
      <c r="E34" s="30" t="s">
        <v>266</v>
      </c>
      <c r="F34" s="34"/>
      <c r="G34" s="34"/>
      <c r="H34" s="34"/>
      <c r="I34" s="34"/>
      <c r="J34" s="34" t="s">
        <v>77</v>
      </c>
      <c r="K34" s="33" t="s">
        <v>99</v>
      </c>
      <c r="L34" s="32">
        <v>46</v>
      </c>
      <c r="M34" s="32">
        <v>2</v>
      </c>
      <c r="N34" s="32">
        <v>105</v>
      </c>
      <c r="O34" s="32">
        <v>121</v>
      </c>
      <c r="P34" s="33" t="s">
        <v>267</v>
      </c>
      <c r="Q34" s="33" t="str">
        <f>HYPERLINK("http://dx.doi.org/10.4000/archeosciences.11233","http://dx.doi.org/10.4000/archeosciences.11233")</f>
        <v>http://dx.doi.org/10.4000/archeosciences.11233</v>
      </c>
      <c r="R34" s="33"/>
      <c r="S34" s="33" t="s">
        <v>260</v>
      </c>
      <c r="T34" s="33" t="s">
        <v>260</v>
      </c>
      <c r="U34" s="33" t="s">
        <v>260</v>
      </c>
      <c r="V34" s="34" t="s">
        <v>100</v>
      </c>
      <c r="W34" s="33"/>
      <c r="X34" s="33"/>
      <c r="Y34" s="31" t="s">
        <v>262</v>
      </c>
    </row>
    <row r="35" spans="1:25" ht="25.5" customHeight="1" x14ac:dyDescent="0.2">
      <c r="A35" s="30" t="s">
        <v>268</v>
      </c>
      <c r="B35" s="33" t="s">
        <v>269</v>
      </c>
      <c r="C35" s="30" t="s">
        <v>270</v>
      </c>
      <c r="D35" s="33">
        <v>2022</v>
      </c>
      <c r="E35" s="30" t="s">
        <v>271</v>
      </c>
      <c r="F35" s="34"/>
      <c r="G35" s="34"/>
      <c r="H35" s="34"/>
      <c r="I35" s="34"/>
      <c r="J35" s="34" t="s">
        <v>77</v>
      </c>
      <c r="K35" s="33" t="s">
        <v>186</v>
      </c>
      <c r="L35" s="32">
        <v>45</v>
      </c>
      <c r="M35" s="32"/>
      <c r="N35" s="32"/>
      <c r="O35" s="32"/>
      <c r="P35" s="33" t="s">
        <v>272</v>
      </c>
      <c r="Q35" s="33" t="str">
        <f>HYPERLINK("http://dx.doi.org/10.1016/j.eclinm.2022.101340","http://dx.doi.org/10.1016/j.eclinm.2022.101340")</f>
        <v>http://dx.doi.org/10.1016/j.eclinm.2022.101340</v>
      </c>
      <c r="R35" s="33"/>
      <c r="S35" s="33"/>
      <c r="T35" s="33"/>
      <c r="U35" s="33"/>
      <c r="V35" s="34" t="s">
        <v>100</v>
      </c>
      <c r="W35" s="33" t="s">
        <v>273</v>
      </c>
      <c r="X35" s="33" t="s">
        <v>274</v>
      </c>
      <c r="Y35" s="31" t="s">
        <v>143</v>
      </c>
    </row>
    <row r="36" spans="1:25" ht="38.25" x14ac:dyDescent="0.2">
      <c r="A36" s="30" t="s">
        <v>275</v>
      </c>
      <c r="B36" s="33" t="s">
        <v>276</v>
      </c>
      <c r="C36" s="30" t="s">
        <v>277</v>
      </c>
      <c r="D36" s="33">
        <v>2022</v>
      </c>
      <c r="E36" s="30" t="s">
        <v>278</v>
      </c>
      <c r="F36" s="34"/>
      <c r="G36" s="34"/>
      <c r="H36" s="34"/>
      <c r="I36" s="34"/>
      <c r="J36" s="34"/>
      <c r="K36" s="33" t="s">
        <v>155</v>
      </c>
      <c r="L36" s="32"/>
      <c r="M36" s="32">
        <v>52</v>
      </c>
      <c r="N36" s="32">
        <v>135</v>
      </c>
      <c r="O36" s="32">
        <v>151</v>
      </c>
      <c r="P36" s="33" t="s">
        <v>279</v>
      </c>
      <c r="Q36" s="33" t="s">
        <v>260</v>
      </c>
      <c r="R36" s="33"/>
      <c r="S36" s="33"/>
      <c r="T36" s="33"/>
      <c r="U36" s="33"/>
      <c r="V36" s="34" t="s">
        <v>100</v>
      </c>
      <c r="W36" s="33" t="s">
        <v>280</v>
      </c>
      <c r="X36" s="33"/>
      <c r="Y36" s="31" t="s">
        <v>143</v>
      </c>
    </row>
    <row r="37" spans="1:25" ht="38.25" customHeight="1" x14ac:dyDescent="0.2">
      <c r="A37" s="30" t="s">
        <v>281</v>
      </c>
      <c r="B37" s="33" t="s">
        <v>282</v>
      </c>
      <c r="C37" s="30" t="s">
        <v>283</v>
      </c>
      <c r="D37" s="33">
        <v>2022</v>
      </c>
      <c r="E37" s="30" t="s">
        <v>284</v>
      </c>
      <c r="F37" s="34"/>
      <c r="G37" s="34"/>
      <c r="H37" s="34"/>
      <c r="I37" s="34"/>
      <c r="J37" s="34"/>
      <c r="K37" s="33" t="s">
        <v>117</v>
      </c>
      <c r="L37" s="32">
        <v>17</v>
      </c>
      <c r="M37" s="32">
        <v>2</v>
      </c>
      <c r="N37" s="32">
        <v>70</v>
      </c>
      <c r="O37" s="32">
        <v>80</v>
      </c>
      <c r="P37" s="33" t="s">
        <v>285</v>
      </c>
      <c r="Q37" s="33" t="str">
        <f>HYPERLINK("http://dx.doi.org/10.17721/moca.2022.70-80","http://dx.doi.org/10.17721/moca.2022.70-80")</f>
        <v>http://dx.doi.org/10.17721/moca.2022.70-80</v>
      </c>
      <c r="R37" s="33"/>
      <c r="S37" s="33"/>
      <c r="T37" s="33"/>
      <c r="U37" s="33"/>
      <c r="V37" s="34" t="s">
        <v>100</v>
      </c>
      <c r="W37" s="33" t="s">
        <v>286</v>
      </c>
      <c r="X37" s="33"/>
      <c r="Y37" s="31" t="s">
        <v>143</v>
      </c>
    </row>
    <row r="38" spans="1:25" ht="51" customHeight="1" x14ac:dyDescent="0.2">
      <c r="A38" s="30" t="s">
        <v>287</v>
      </c>
      <c r="B38" s="33"/>
      <c r="C38" s="30" t="s">
        <v>288</v>
      </c>
      <c r="D38" s="33">
        <v>2022</v>
      </c>
      <c r="E38" s="30" t="s">
        <v>198</v>
      </c>
      <c r="F38" s="34"/>
      <c r="G38" s="34"/>
      <c r="H38" s="34" t="s">
        <v>77</v>
      </c>
      <c r="I38" s="34" t="s">
        <v>77</v>
      </c>
      <c r="J38" s="34"/>
      <c r="K38" s="33" t="s">
        <v>155</v>
      </c>
      <c r="L38" s="32"/>
      <c r="M38" s="32"/>
      <c r="N38" s="32"/>
      <c r="O38" s="32"/>
      <c r="P38" s="33"/>
      <c r="Q38" s="33" t="s">
        <v>289</v>
      </c>
      <c r="R38" s="33"/>
      <c r="S38" s="33"/>
      <c r="T38" s="33"/>
      <c r="U38" s="33"/>
      <c r="V38" s="34" t="s">
        <v>290</v>
      </c>
      <c r="W38" s="33"/>
      <c r="X38" s="33" t="s">
        <v>291</v>
      </c>
      <c r="Y38" s="31" t="s">
        <v>226</v>
      </c>
    </row>
    <row r="39" spans="1:25" ht="38.25" customHeight="1" x14ac:dyDescent="0.2">
      <c r="A39" s="30" t="s">
        <v>213</v>
      </c>
      <c r="B39" s="33"/>
      <c r="C39" s="30" t="s">
        <v>292</v>
      </c>
      <c r="D39" s="33">
        <v>2022</v>
      </c>
      <c r="E39" s="30" t="s">
        <v>198</v>
      </c>
      <c r="F39" s="34"/>
      <c r="G39" s="34"/>
      <c r="H39" s="34"/>
      <c r="I39" s="34"/>
      <c r="J39" s="34"/>
      <c r="K39" s="33" t="s">
        <v>126</v>
      </c>
      <c r="L39" s="32"/>
      <c r="M39" s="32"/>
      <c r="N39" s="32"/>
      <c r="O39" s="32"/>
      <c r="P39" s="33"/>
      <c r="Q39" s="33" t="s">
        <v>293</v>
      </c>
      <c r="R39" s="33"/>
      <c r="S39" s="33"/>
      <c r="T39" s="33"/>
      <c r="U39" s="33"/>
      <c r="V39" s="34" t="s">
        <v>92</v>
      </c>
      <c r="W39" s="33"/>
      <c r="X39" s="33"/>
      <c r="Y39" s="31" t="s">
        <v>226</v>
      </c>
    </row>
    <row r="40" spans="1:25" ht="51" x14ac:dyDescent="0.2">
      <c r="A40" s="30" t="s">
        <v>294</v>
      </c>
      <c r="B40" s="33" t="s">
        <v>295</v>
      </c>
      <c r="C40" s="30" t="s">
        <v>296</v>
      </c>
      <c r="D40" s="33">
        <v>2022</v>
      </c>
      <c r="E40" s="30" t="s">
        <v>297</v>
      </c>
      <c r="F40" s="34" t="s">
        <v>77</v>
      </c>
      <c r="G40" s="34"/>
      <c r="H40" s="34" t="s">
        <v>77</v>
      </c>
      <c r="I40" s="34" t="s">
        <v>77</v>
      </c>
      <c r="J40" s="34"/>
      <c r="K40" s="33" t="s">
        <v>99</v>
      </c>
      <c r="L40" s="32">
        <v>119</v>
      </c>
      <c r="M40" s="32">
        <v>3</v>
      </c>
      <c r="N40" s="32">
        <v>501</v>
      </c>
      <c r="O40" s="32">
        <v>525</v>
      </c>
      <c r="P40" s="33" t="s">
        <v>260</v>
      </c>
      <c r="Q40" s="33" t="s">
        <v>260</v>
      </c>
      <c r="R40" s="33"/>
      <c r="S40" s="33" t="s">
        <v>260</v>
      </c>
      <c r="T40" s="33" t="s">
        <v>260</v>
      </c>
      <c r="U40" s="33" t="s">
        <v>260</v>
      </c>
      <c r="V40" s="34" t="s">
        <v>100</v>
      </c>
      <c r="W40" s="33"/>
      <c r="X40" s="33"/>
      <c r="Y40" s="31" t="s">
        <v>262</v>
      </c>
    </row>
    <row r="41" spans="1:25" ht="42.75" customHeight="1" x14ac:dyDescent="0.2">
      <c r="A41" s="30" t="s">
        <v>298</v>
      </c>
      <c r="B41" s="33"/>
      <c r="C41" s="30" t="s">
        <v>299</v>
      </c>
      <c r="D41" s="33">
        <v>2022</v>
      </c>
      <c r="E41" s="30" t="s">
        <v>300</v>
      </c>
      <c r="F41" s="34" t="s">
        <v>77</v>
      </c>
      <c r="G41" s="34"/>
      <c r="H41" s="34" t="s">
        <v>77</v>
      </c>
      <c r="I41" s="34"/>
      <c r="J41" s="34"/>
      <c r="K41" s="33" t="s">
        <v>99</v>
      </c>
      <c r="L41" s="32"/>
      <c r="M41" s="32"/>
      <c r="N41" s="32">
        <v>1</v>
      </c>
      <c r="O41" s="32">
        <v>504</v>
      </c>
      <c r="P41" s="33" t="s">
        <v>301</v>
      </c>
      <c r="Q41" s="33"/>
      <c r="R41" s="33"/>
      <c r="S41" s="33"/>
      <c r="T41" s="33"/>
      <c r="U41" s="33"/>
      <c r="V41" s="34" t="s">
        <v>92</v>
      </c>
      <c r="W41" s="33"/>
      <c r="X41" s="33"/>
      <c r="Y41" s="31"/>
    </row>
    <row r="42" spans="1:25" ht="25.5" customHeight="1" x14ac:dyDescent="0.2">
      <c r="A42" s="30" t="s">
        <v>302</v>
      </c>
      <c r="B42" s="33" t="s">
        <v>303</v>
      </c>
      <c r="C42" s="30" t="s">
        <v>304</v>
      </c>
      <c r="D42" s="33">
        <v>2021</v>
      </c>
      <c r="E42" s="30" t="s">
        <v>305</v>
      </c>
      <c r="F42" s="34"/>
      <c r="G42" s="34"/>
      <c r="H42" s="34"/>
      <c r="I42" s="34"/>
      <c r="J42" s="34" t="s">
        <v>77</v>
      </c>
      <c r="K42" s="33" t="s">
        <v>99</v>
      </c>
      <c r="L42" s="32">
        <v>388</v>
      </c>
      <c r="M42" s="32"/>
      <c r="N42" s="32"/>
      <c r="O42" s="32"/>
      <c r="P42" s="33" t="s">
        <v>306</v>
      </c>
      <c r="Q42" s="33" t="str">
        <f>HYPERLINK("http://dx.doi.org/10.1016/j.geomorph.2021.107785","http://dx.doi.org/10.1016/j.geomorph.2021.107785")</f>
        <v>http://dx.doi.org/10.1016/j.geomorph.2021.107785</v>
      </c>
      <c r="R42" s="33"/>
      <c r="S42" s="33"/>
      <c r="T42" s="33"/>
      <c r="U42" s="33"/>
      <c r="V42" s="34" t="s">
        <v>100</v>
      </c>
      <c r="W42" s="33" t="s">
        <v>307</v>
      </c>
      <c r="X42" s="33" t="s">
        <v>308</v>
      </c>
      <c r="Y42" s="31" t="s">
        <v>143</v>
      </c>
    </row>
    <row r="43" spans="1:25" ht="38.25" customHeight="1" x14ac:dyDescent="0.2">
      <c r="A43" s="30" t="s">
        <v>309</v>
      </c>
      <c r="B43" s="33"/>
      <c r="C43" s="30" t="s">
        <v>310</v>
      </c>
      <c r="D43" s="33">
        <v>2021</v>
      </c>
      <c r="E43" s="30" t="s">
        <v>311</v>
      </c>
      <c r="F43" s="40" t="s">
        <v>77</v>
      </c>
      <c r="G43" s="40"/>
      <c r="H43" s="40" t="s">
        <v>77</v>
      </c>
      <c r="I43" s="40" t="s">
        <v>77</v>
      </c>
      <c r="J43" s="40"/>
      <c r="K43" s="33" t="s">
        <v>134</v>
      </c>
      <c r="L43" s="32"/>
      <c r="M43" s="32"/>
      <c r="N43" s="32" t="s">
        <v>312</v>
      </c>
      <c r="O43" s="32" t="s">
        <v>312</v>
      </c>
      <c r="P43" s="33"/>
      <c r="Q43" s="33"/>
      <c r="R43" s="33"/>
      <c r="S43" s="33"/>
      <c r="T43" s="33"/>
      <c r="U43" s="33"/>
      <c r="V43" s="34" t="s">
        <v>136</v>
      </c>
      <c r="W43" s="33"/>
      <c r="X43" s="33"/>
      <c r="Y43" s="31"/>
    </row>
    <row r="44" spans="1:25" ht="25.5" x14ac:dyDescent="0.2">
      <c r="A44" s="30" t="s">
        <v>313</v>
      </c>
      <c r="B44" s="33"/>
      <c r="C44" s="30" t="s">
        <v>314</v>
      </c>
      <c r="D44" s="33">
        <v>2021</v>
      </c>
      <c r="E44" s="30" t="s">
        <v>198</v>
      </c>
      <c r="F44" s="34" t="s">
        <v>77</v>
      </c>
      <c r="G44" s="34"/>
      <c r="H44" s="34" t="s">
        <v>77</v>
      </c>
      <c r="I44" s="34" t="s">
        <v>77</v>
      </c>
      <c r="J44" s="34"/>
      <c r="K44" s="33" t="s">
        <v>113</v>
      </c>
      <c r="L44" s="32"/>
      <c r="M44" s="32"/>
      <c r="N44" s="32" t="s">
        <v>315</v>
      </c>
      <c r="O44" s="32" t="s">
        <v>315</v>
      </c>
      <c r="P44" s="33"/>
      <c r="Q44" s="33" t="s">
        <v>316</v>
      </c>
      <c r="R44" s="33"/>
      <c r="S44" s="33"/>
      <c r="T44" s="33"/>
      <c r="U44" s="33"/>
      <c r="V44" s="34" t="s">
        <v>92</v>
      </c>
      <c r="W44" s="33"/>
      <c r="X44" s="33"/>
      <c r="Y44" s="31" t="s">
        <v>226</v>
      </c>
    </row>
    <row r="45" spans="1:25" ht="51" customHeight="1" x14ac:dyDescent="0.2">
      <c r="A45" s="30" t="s">
        <v>317</v>
      </c>
      <c r="B45" s="33" t="s">
        <v>318</v>
      </c>
      <c r="C45" s="30" t="s">
        <v>319</v>
      </c>
      <c r="D45" s="33">
        <v>2021</v>
      </c>
      <c r="E45" s="30" t="s">
        <v>320</v>
      </c>
      <c r="F45" s="34"/>
      <c r="G45" s="34"/>
      <c r="H45" s="34"/>
      <c r="I45" s="34"/>
      <c r="J45" s="34" t="s">
        <v>77</v>
      </c>
      <c r="K45" s="33" t="s">
        <v>99</v>
      </c>
      <c r="L45" s="32">
        <v>179</v>
      </c>
      <c r="M45" s="32">
        <v>1</v>
      </c>
      <c r="N45" s="32">
        <v>59</v>
      </c>
      <c r="O45" s="32">
        <v>63</v>
      </c>
      <c r="P45" s="33" t="s">
        <v>260</v>
      </c>
      <c r="Q45" s="33" t="s">
        <v>260</v>
      </c>
      <c r="R45" s="33"/>
      <c r="S45" s="33" t="s">
        <v>260</v>
      </c>
      <c r="T45" s="33" t="s">
        <v>260</v>
      </c>
      <c r="U45" s="33" t="s">
        <v>260</v>
      </c>
      <c r="V45" s="34" t="s">
        <v>100</v>
      </c>
      <c r="W45" s="33"/>
      <c r="X45" s="33"/>
      <c r="Y45" s="31" t="s">
        <v>262</v>
      </c>
    </row>
    <row r="46" spans="1:25" ht="38.25" x14ac:dyDescent="0.2">
      <c r="A46" s="30" t="s">
        <v>321</v>
      </c>
      <c r="B46" s="33" t="s">
        <v>322</v>
      </c>
      <c r="C46" s="30" t="s">
        <v>323</v>
      </c>
      <c r="D46" s="33">
        <v>2021</v>
      </c>
      <c r="E46" s="30" t="s">
        <v>324</v>
      </c>
      <c r="F46" s="34"/>
      <c r="G46" s="34"/>
      <c r="H46" s="34"/>
      <c r="I46" s="34"/>
      <c r="J46" s="34" t="s">
        <v>77</v>
      </c>
      <c r="K46" s="33" t="s">
        <v>134</v>
      </c>
      <c r="L46" s="32" t="s">
        <v>260</v>
      </c>
      <c r="M46" s="32">
        <v>45</v>
      </c>
      <c r="N46" s="32" t="s">
        <v>260</v>
      </c>
      <c r="O46" s="32" t="s">
        <v>260</v>
      </c>
      <c r="P46" s="33" t="s">
        <v>325</v>
      </c>
      <c r="Q46" s="33" t="s">
        <v>326</v>
      </c>
      <c r="R46" s="33"/>
      <c r="S46" s="33" t="s">
        <v>260</v>
      </c>
      <c r="T46" s="33" t="s">
        <v>260</v>
      </c>
      <c r="U46" s="33" t="s">
        <v>260</v>
      </c>
      <c r="V46" s="34" t="s">
        <v>100</v>
      </c>
      <c r="W46" s="33"/>
      <c r="X46" s="33"/>
      <c r="Y46" s="31" t="s">
        <v>262</v>
      </c>
    </row>
    <row r="47" spans="1:25" ht="38.25" x14ac:dyDescent="0.2">
      <c r="A47" s="30" t="s">
        <v>327</v>
      </c>
      <c r="B47" s="33" t="s">
        <v>328</v>
      </c>
      <c r="C47" s="30" t="s">
        <v>329</v>
      </c>
      <c r="D47" s="33">
        <v>2021</v>
      </c>
      <c r="E47" s="30" t="s">
        <v>330</v>
      </c>
      <c r="F47" s="34"/>
      <c r="G47" s="34"/>
      <c r="H47" s="34"/>
      <c r="I47" s="34"/>
      <c r="J47" s="34" t="s">
        <v>77</v>
      </c>
      <c r="K47" s="33" t="s">
        <v>210</v>
      </c>
      <c r="L47" s="32">
        <v>41</v>
      </c>
      <c r="M47" s="32">
        <v>2</v>
      </c>
      <c r="N47" s="32"/>
      <c r="O47" s="32"/>
      <c r="P47" s="33" t="s">
        <v>331</v>
      </c>
      <c r="Q47" s="33" t="str">
        <f>HYPERLINK("http://dx.doi.org/10.1080/02724634.2021.1926470","http://dx.doi.org/10.1080/02724634.2021.1926470")</f>
        <v>http://dx.doi.org/10.1080/02724634.2021.1926470</v>
      </c>
      <c r="R47" s="33"/>
      <c r="S47" s="33"/>
      <c r="T47" s="33"/>
      <c r="U47" s="33"/>
      <c r="V47" s="34" t="s">
        <v>100</v>
      </c>
      <c r="W47" s="33"/>
      <c r="X47" s="33" t="s">
        <v>332</v>
      </c>
      <c r="Y47" s="31" t="s">
        <v>143</v>
      </c>
    </row>
    <row r="48" spans="1:25" ht="25.5" customHeight="1" x14ac:dyDescent="0.2">
      <c r="A48" s="30" t="s">
        <v>333</v>
      </c>
      <c r="B48" s="33" t="s">
        <v>334</v>
      </c>
      <c r="C48" s="30" t="s">
        <v>335</v>
      </c>
      <c r="D48" s="33">
        <v>2021</v>
      </c>
      <c r="E48" s="30" t="s">
        <v>336</v>
      </c>
      <c r="F48" s="34"/>
      <c r="G48" s="34"/>
      <c r="H48" s="34"/>
      <c r="I48" s="34"/>
      <c r="J48" s="34" t="s">
        <v>77</v>
      </c>
      <c r="K48" s="33" t="s">
        <v>210</v>
      </c>
      <c r="L48" s="32">
        <v>19</v>
      </c>
      <c r="M48" s="32">
        <v>23</v>
      </c>
      <c r="N48" s="32">
        <v>1623</v>
      </c>
      <c r="O48" s="32">
        <v>1642</v>
      </c>
      <c r="P48" s="33" t="s">
        <v>337</v>
      </c>
      <c r="Q48" s="33" t="str">
        <f>HYPERLINK("http://dx.doi.org/10.1080/14772019.2022.2073279","http://dx.doi.org/10.1080/14772019.2022.2073279")</f>
        <v>http://dx.doi.org/10.1080/14772019.2022.2073279</v>
      </c>
      <c r="R48" s="33"/>
      <c r="S48" s="33"/>
      <c r="T48" s="33"/>
      <c r="U48" s="33"/>
      <c r="V48" s="34" t="s">
        <v>100</v>
      </c>
      <c r="W48" s="33" t="s">
        <v>338</v>
      </c>
      <c r="X48" s="33" t="s">
        <v>339</v>
      </c>
      <c r="Y48" s="31" t="s">
        <v>143</v>
      </c>
    </row>
    <row r="49" spans="1:25" ht="25.5" x14ac:dyDescent="0.2">
      <c r="A49" s="30" t="s">
        <v>340</v>
      </c>
      <c r="B49" s="33" t="s">
        <v>341</v>
      </c>
      <c r="C49" s="30" t="s">
        <v>342</v>
      </c>
      <c r="D49" s="33">
        <v>2021</v>
      </c>
      <c r="E49" s="30" t="s">
        <v>343</v>
      </c>
      <c r="F49" s="34"/>
      <c r="G49" s="34"/>
      <c r="H49" s="34"/>
      <c r="I49" s="34"/>
      <c r="J49" s="34" t="s">
        <v>77</v>
      </c>
      <c r="K49" s="33" t="s">
        <v>134</v>
      </c>
      <c r="L49" s="32">
        <v>8</v>
      </c>
      <c r="M49" s="32">
        <v>45323</v>
      </c>
      <c r="N49" s="32">
        <v>204</v>
      </c>
      <c r="O49" s="32">
        <v>227</v>
      </c>
      <c r="P49" s="33" t="s">
        <v>344</v>
      </c>
      <c r="Q49" s="33"/>
      <c r="R49" s="33"/>
      <c r="S49" s="33"/>
      <c r="T49" s="33"/>
      <c r="U49" s="33"/>
      <c r="V49" s="34" t="s">
        <v>100</v>
      </c>
      <c r="W49" s="33" t="s">
        <v>345</v>
      </c>
      <c r="X49" s="33"/>
      <c r="Y49" s="31" t="s">
        <v>166</v>
      </c>
    </row>
    <row r="50" spans="1:25" ht="63.75" x14ac:dyDescent="0.2">
      <c r="A50" s="30" t="s">
        <v>346</v>
      </c>
      <c r="B50" s="33" t="s">
        <v>347</v>
      </c>
      <c r="C50" s="30" t="s">
        <v>348</v>
      </c>
      <c r="D50" s="33">
        <v>2021</v>
      </c>
      <c r="E50" s="30" t="s">
        <v>320</v>
      </c>
      <c r="F50" s="34"/>
      <c r="G50" s="34"/>
      <c r="H50" s="34"/>
      <c r="I50" s="34"/>
      <c r="J50" s="34" t="s">
        <v>77</v>
      </c>
      <c r="K50" s="33" t="s">
        <v>134</v>
      </c>
      <c r="L50" s="32">
        <v>179</v>
      </c>
      <c r="M50" s="32">
        <v>1</v>
      </c>
      <c r="N50" s="32">
        <v>41</v>
      </c>
      <c r="O50" s="32">
        <v>54</v>
      </c>
      <c r="P50" s="33" t="s">
        <v>260</v>
      </c>
      <c r="Q50" s="33" t="s">
        <v>260</v>
      </c>
      <c r="R50" s="33"/>
      <c r="S50" s="33" t="s">
        <v>260</v>
      </c>
      <c r="T50" s="33" t="s">
        <v>260</v>
      </c>
      <c r="U50" s="33" t="s">
        <v>260</v>
      </c>
      <c r="V50" s="34" t="s">
        <v>100</v>
      </c>
      <c r="W50" s="33"/>
      <c r="X50" s="33"/>
      <c r="Y50" s="31" t="s">
        <v>262</v>
      </c>
    </row>
    <row r="51" spans="1:25" ht="25.5" customHeight="1" x14ac:dyDescent="0.2">
      <c r="A51" s="30" t="s">
        <v>349</v>
      </c>
      <c r="B51" s="33" t="s">
        <v>350</v>
      </c>
      <c r="C51" s="30" t="s">
        <v>351</v>
      </c>
      <c r="D51" s="33">
        <v>2021</v>
      </c>
      <c r="E51" s="30" t="s">
        <v>352</v>
      </c>
      <c r="F51" s="34"/>
      <c r="G51" s="34"/>
      <c r="H51" s="34" t="s">
        <v>77</v>
      </c>
      <c r="I51" s="34"/>
      <c r="J51" s="34"/>
      <c r="K51" s="33" t="s">
        <v>99</v>
      </c>
      <c r="L51" s="32" t="s">
        <v>353</v>
      </c>
      <c r="M51" s="32"/>
      <c r="N51" s="32">
        <v>62</v>
      </c>
      <c r="O51" s="32">
        <v>74</v>
      </c>
      <c r="P51" s="33" t="s">
        <v>354</v>
      </c>
      <c r="Q51" s="33"/>
      <c r="R51" s="33"/>
      <c r="S51" s="33"/>
      <c r="T51" s="33"/>
      <c r="U51" s="33"/>
      <c r="V51" s="34" t="s">
        <v>100</v>
      </c>
      <c r="W51" s="33" t="s">
        <v>355</v>
      </c>
      <c r="X51" s="33" t="s">
        <v>356</v>
      </c>
      <c r="Y51" s="31" t="s">
        <v>166</v>
      </c>
    </row>
    <row r="52" spans="1:25" ht="51" x14ac:dyDescent="0.2">
      <c r="A52" s="30" t="s">
        <v>196</v>
      </c>
      <c r="B52" s="33"/>
      <c r="C52" s="30" t="s">
        <v>357</v>
      </c>
      <c r="D52" s="33">
        <v>2021</v>
      </c>
      <c r="E52" s="30" t="s">
        <v>198</v>
      </c>
      <c r="F52" s="34" t="s">
        <v>77</v>
      </c>
      <c r="G52" s="34"/>
      <c r="H52" s="34" t="s">
        <v>77</v>
      </c>
      <c r="I52" s="34"/>
      <c r="J52" s="34"/>
      <c r="K52" s="33" t="s">
        <v>126</v>
      </c>
      <c r="L52" s="32"/>
      <c r="M52" s="32"/>
      <c r="N52" s="32"/>
      <c r="O52" s="32"/>
      <c r="P52" s="33"/>
      <c r="Q52" s="33"/>
      <c r="R52" s="33"/>
      <c r="S52" s="33"/>
      <c r="T52" s="33"/>
      <c r="U52" s="33"/>
      <c r="V52" s="34" t="s">
        <v>92</v>
      </c>
      <c r="W52" s="33"/>
      <c r="X52" s="33"/>
      <c r="Y52" s="31" t="s">
        <v>199</v>
      </c>
    </row>
    <row r="53" spans="1:25" ht="51" customHeight="1" x14ac:dyDescent="0.2">
      <c r="A53" s="30" t="s">
        <v>358</v>
      </c>
      <c r="B53" s="33" t="s">
        <v>359</v>
      </c>
      <c r="C53" s="30" t="s">
        <v>360</v>
      </c>
      <c r="D53" s="33">
        <v>2021</v>
      </c>
      <c r="E53" s="30" t="s">
        <v>361</v>
      </c>
      <c r="F53" s="34"/>
      <c r="G53" s="34"/>
      <c r="H53" s="34"/>
      <c r="I53" s="34"/>
      <c r="J53" s="34" t="s">
        <v>77</v>
      </c>
      <c r="K53" s="33" t="s">
        <v>362</v>
      </c>
      <c r="L53" s="32">
        <v>53</v>
      </c>
      <c r="M53" s="32">
        <v>1</v>
      </c>
      <c r="N53" s="32"/>
      <c r="O53" s="32"/>
      <c r="P53" s="33" t="s">
        <v>363</v>
      </c>
      <c r="Q53" s="33"/>
      <c r="R53" s="33"/>
      <c r="S53" s="33"/>
      <c r="T53" s="33"/>
      <c r="U53" s="33"/>
      <c r="V53" s="34" t="s">
        <v>100</v>
      </c>
      <c r="W53" s="33"/>
      <c r="X53" s="33" t="s">
        <v>364</v>
      </c>
      <c r="Y53" s="31" t="s">
        <v>166</v>
      </c>
    </row>
    <row r="54" spans="1:25" ht="25.5" customHeight="1" x14ac:dyDescent="0.2">
      <c r="A54" s="30" t="s">
        <v>365</v>
      </c>
      <c r="B54" s="33" t="s">
        <v>366</v>
      </c>
      <c r="C54" s="30" t="s">
        <v>367</v>
      </c>
      <c r="D54" s="33">
        <v>2021</v>
      </c>
      <c r="E54" s="30" t="s">
        <v>368</v>
      </c>
      <c r="F54" s="34"/>
      <c r="G54" s="34"/>
      <c r="H54" s="34"/>
      <c r="I54" s="34"/>
      <c r="J54" s="34" t="s">
        <v>77</v>
      </c>
      <c r="K54" s="33" t="s">
        <v>210</v>
      </c>
      <c r="L54" s="32">
        <v>68</v>
      </c>
      <c r="M54" s="32"/>
      <c r="N54" s="32">
        <v>39</v>
      </c>
      <c r="O54" s="32">
        <v>70</v>
      </c>
      <c r="P54" s="33" t="s">
        <v>369</v>
      </c>
      <c r="Q54" s="33"/>
      <c r="R54" s="33"/>
      <c r="S54" s="33"/>
      <c r="T54" s="33"/>
      <c r="U54" s="33"/>
      <c r="V54" s="34" t="s">
        <v>100</v>
      </c>
      <c r="W54" s="33" t="s">
        <v>370</v>
      </c>
      <c r="X54" s="33"/>
      <c r="Y54" s="31" t="s">
        <v>166</v>
      </c>
    </row>
    <row r="55" spans="1:25" ht="51" x14ac:dyDescent="0.2">
      <c r="A55" s="30" t="s">
        <v>371</v>
      </c>
      <c r="B55" s="33" t="s">
        <v>372</v>
      </c>
      <c r="C55" s="30" t="s">
        <v>373</v>
      </c>
      <c r="D55" s="33">
        <v>2021</v>
      </c>
      <c r="E55" s="30" t="s">
        <v>297</v>
      </c>
      <c r="F55" s="34"/>
      <c r="G55" s="34"/>
      <c r="H55" s="34"/>
      <c r="I55" s="34"/>
      <c r="J55" s="34" t="s">
        <v>77</v>
      </c>
      <c r="K55" s="33" t="s">
        <v>210</v>
      </c>
      <c r="L55" s="32">
        <v>118</v>
      </c>
      <c r="M55" s="32">
        <v>4</v>
      </c>
      <c r="N55" s="32">
        <v>619</v>
      </c>
      <c r="O55" s="32">
        <v>641</v>
      </c>
      <c r="P55" s="33" t="s">
        <v>260</v>
      </c>
      <c r="Q55" s="33" t="s">
        <v>374</v>
      </c>
      <c r="R55" s="33"/>
      <c r="S55" s="33" t="s">
        <v>260</v>
      </c>
      <c r="T55" s="33" t="s">
        <v>260</v>
      </c>
      <c r="U55" s="33" t="s">
        <v>260</v>
      </c>
      <c r="V55" s="34" t="s">
        <v>100</v>
      </c>
      <c r="W55" s="33"/>
      <c r="X55" s="33"/>
      <c r="Y55" s="31" t="s">
        <v>262</v>
      </c>
    </row>
    <row r="56" spans="1:25" ht="38.25" customHeight="1" x14ac:dyDescent="0.2">
      <c r="A56" s="30" t="s">
        <v>375</v>
      </c>
      <c r="B56" s="33" t="s">
        <v>376</v>
      </c>
      <c r="C56" s="30" t="s">
        <v>377</v>
      </c>
      <c r="D56" s="33">
        <v>2021</v>
      </c>
      <c r="E56" s="30" t="s">
        <v>324</v>
      </c>
      <c r="F56" s="34"/>
      <c r="G56" s="34"/>
      <c r="H56" s="34"/>
      <c r="I56" s="34"/>
      <c r="J56" s="34" t="s">
        <v>77</v>
      </c>
      <c r="K56" s="33" t="s">
        <v>134</v>
      </c>
      <c r="L56" s="32" t="s">
        <v>260</v>
      </c>
      <c r="M56" s="32">
        <v>44</v>
      </c>
      <c r="N56" s="32" t="s">
        <v>260</v>
      </c>
      <c r="O56" s="32" t="s">
        <v>260</v>
      </c>
      <c r="P56" s="33" t="s">
        <v>378</v>
      </c>
      <c r="Q56" s="33" t="s">
        <v>379</v>
      </c>
      <c r="R56" s="33"/>
      <c r="S56" s="33" t="s">
        <v>260</v>
      </c>
      <c r="T56" s="33" t="s">
        <v>260</v>
      </c>
      <c r="U56" s="33" t="s">
        <v>260</v>
      </c>
      <c r="V56" s="34" t="s">
        <v>100</v>
      </c>
      <c r="W56" s="33"/>
      <c r="X56" s="33"/>
      <c r="Y56" s="31" t="s">
        <v>262</v>
      </c>
    </row>
    <row r="57" spans="1:25" ht="25.5" customHeight="1" x14ac:dyDescent="0.2">
      <c r="A57" s="30" t="s">
        <v>380</v>
      </c>
      <c r="B57" s="33" t="s">
        <v>381</v>
      </c>
      <c r="C57" s="30" t="s">
        <v>382</v>
      </c>
      <c r="D57" s="33">
        <v>2020</v>
      </c>
      <c r="E57" s="30" t="s">
        <v>383</v>
      </c>
      <c r="F57" s="34"/>
      <c r="G57" s="34"/>
      <c r="H57" s="34"/>
      <c r="I57" s="34"/>
      <c r="J57" s="34" t="s">
        <v>77</v>
      </c>
      <c r="K57" s="33" t="s">
        <v>99</v>
      </c>
      <c r="L57" s="32" t="s">
        <v>260</v>
      </c>
      <c r="M57" s="32">
        <v>59</v>
      </c>
      <c r="N57" s="32" t="s">
        <v>260</v>
      </c>
      <c r="O57" s="32" t="s">
        <v>260</v>
      </c>
      <c r="P57" s="33"/>
      <c r="Q57" s="33" t="s">
        <v>384</v>
      </c>
      <c r="R57" s="33"/>
      <c r="S57" s="33" t="s">
        <v>260</v>
      </c>
      <c r="T57" s="33" t="s">
        <v>260</v>
      </c>
      <c r="U57" s="33" t="s">
        <v>260</v>
      </c>
      <c r="V57" s="34" t="s">
        <v>100</v>
      </c>
      <c r="W57" s="33"/>
      <c r="X57" s="33"/>
      <c r="Y57" s="31" t="s">
        <v>262</v>
      </c>
    </row>
    <row r="58" spans="1:25" ht="38.25" customHeight="1" x14ac:dyDescent="0.2">
      <c r="A58" s="30" t="s">
        <v>385</v>
      </c>
      <c r="B58" s="33"/>
      <c r="C58" s="30" t="s">
        <v>386</v>
      </c>
      <c r="D58" s="33">
        <v>2020</v>
      </c>
      <c r="E58" s="30" t="s">
        <v>387</v>
      </c>
      <c r="F58" s="34"/>
      <c r="G58" s="34"/>
      <c r="H58" s="34" t="s">
        <v>77</v>
      </c>
      <c r="I58" s="34"/>
      <c r="J58" s="34"/>
      <c r="K58" s="33" t="s">
        <v>126</v>
      </c>
      <c r="L58" s="32"/>
      <c r="M58" s="32"/>
      <c r="N58" s="32">
        <v>45</v>
      </c>
      <c r="O58" s="32">
        <v>50</v>
      </c>
      <c r="P58" s="33"/>
      <c r="Q58" s="33" t="s">
        <v>388</v>
      </c>
      <c r="R58" s="33"/>
      <c r="S58" s="33"/>
      <c r="T58" s="33"/>
      <c r="U58" s="33"/>
      <c r="V58" s="34"/>
      <c r="W58" s="33"/>
      <c r="X58" s="33"/>
      <c r="Y58" s="31"/>
    </row>
    <row r="59" spans="1:25" ht="51" customHeight="1" x14ac:dyDescent="0.2">
      <c r="A59" s="30" t="s">
        <v>389</v>
      </c>
      <c r="B59" s="33" t="s">
        <v>390</v>
      </c>
      <c r="C59" s="30" t="s">
        <v>391</v>
      </c>
      <c r="D59" s="33">
        <v>2020</v>
      </c>
      <c r="E59" s="30" t="s">
        <v>392</v>
      </c>
      <c r="F59" s="34"/>
      <c r="G59" s="34"/>
      <c r="H59" s="34" t="s">
        <v>77</v>
      </c>
      <c r="I59" s="34"/>
      <c r="J59" s="34"/>
      <c r="K59" s="33" t="s">
        <v>126</v>
      </c>
      <c r="L59" s="32">
        <v>161</v>
      </c>
      <c r="M59" s="32">
        <v>3</v>
      </c>
      <c r="N59" s="32">
        <v>769</v>
      </c>
      <c r="O59" s="32">
        <v>778</v>
      </c>
      <c r="P59" s="33" t="s">
        <v>393</v>
      </c>
      <c r="Q59" s="33" t="str">
        <f>HYPERLINK("http://dx.doi.org/10.1007/s10336-020-01764-x","http://dx.doi.org/10.1007/s10336-020-01764-x")</f>
        <v>http://dx.doi.org/10.1007/s10336-020-01764-x</v>
      </c>
      <c r="R59" s="33"/>
      <c r="S59" s="33"/>
      <c r="T59" s="33"/>
      <c r="U59" s="33"/>
      <c r="V59" s="34" t="s">
        <v>100</v>
      </c>
      <c r="W59" s="33" t="s">
        <v>394</v>
      </c>
      <c r="X59" s="33" t="s">
        <v>395</v>
      </c>
      <c r="Y59" s="31" t="s">
        <v>143</v>
      </c>
    </row>
    <row r="60" spans="1:25" ht="89.25" x14ac:dyDescent="0.2">
      <c r="A60" s="30" t="s">
        <v>396</v>
      </c>
      <c r="B60" s="33" t="s">
        <v>397</v>
      </c>
      <c r="C60" s="30" t="s">
        <v>398</v>
      </c>
      <c r="D60" s="33">
        <v>2020</v>
      </c>
      <c r="E60" s="30" t="s">
        <v>399</v>
      </c>
      <c r="F60" s="34"/>
      <c r="G60" s="34"/>
      <c r="H60" s="34"/>
      <c r="I60" s="34"/>
      <c r="J60" s="34" t="s">
        <v>77</v>
      </c>
      <c r="K60" s="33" t="s">
        <v>210</v>
      </c>
      <c r="L60" s="32">
        <v>106</v>
      </c>
      <c r="M60" s="32">
        <v>2</v>
      </c>
      <c r="N60" s="32" t="s">
        <v>260</v>
      </c>
      <c r="O60" s="32" t="s">
        <v>260</v>
      </c>
      <c r="P60" s="33" t="s">
        <v>400</v>
      </c>
      <c r="Q60" s="33" t="str">
        <f>HYPERLINK("http://dx.doi.org/10.1016/j.annpal.2019.102384","http://dx.doi.org/10.1016/j.annpal.2019.102384")</f>
        <v>http://dx.doi.org/10.1016/j.annpal.2019.102384</v>
      </c>
      <c r="R60" s="33"/>
      <c r="S60" s="33" t="s">
        <v>260</v>
      </c>
      <c r="T60" s="33" t="s">
        <v>260</v>
      </c>
      <c r="U60" s="33" t="s">
        <v>260</v>
      </c>
      <c r="V60" s="34" t="s">
        <v>100</v>
      </c>
      <c r="W60" s="33"/>
      <c r="X60" s="33"/>
      <c r="Y60" s="31" t="s">
        <v>262</v>
      </c>
    </row>
    <row r="61" spans="1:25" ht="38.25" customHeight="1" x14ac:dyDescent="0.2">
      <c r="A61" s="30" t="s">
        <v>401</v>
      </c>
      <c r="B61" s="33" t="s">
        <v>402</v>
      </c>
      <c r="C61" s="30" t="s">
        <v>403</v>
      </c>
      <c r="D61" s="33">
        <v>2020</v>
      </c>
      <c r="E61" s="30" t="s">
        <v>404</v>
      </c>
      <c r="F61" s="34"/>
      <c r="G61" s="34"/>
      <c r="H61" s="34"/>
      <c r="I61" s="34"/>
      <c r="J61" s="34" t="s">
        <v>77</v>
      </c>
      <c r="K61" s="33" t="s">
        <v>134</v>
      </c>
      <c r="L61" s="32">
        <v>84</v>
      </c>
      <c r="M61" s="32">
        <v>333</v>
      </c>
      <c r="N61" s="32">
        <v>99</v>
      </c>
      <c r="O61" s="32" t="s">
        <v>405</v>
      </c>
      <c r="P61" s="33" t="s">
        <v>260</v>
      </c>
      <c r="Q61" s="33" t="s">
        <v>260</v>
      </c>
      <c r="R61" s="33"/>
      <c r="S61" s="33" t="s">
        <v>260</v>
      </c>
      <c r="T61" s="33" t="s">
        <v>260</v>
      </c>
      <c r="U61" s="33" t="s">
        <v>260</v>
      </c>
      <c r="V61" s="34" t="s">
        <v>100</v>
      </c>
      <c r="W61" s="33"/>
      <c r="X61" s="33"/>
      <c r="Y61" s="31" t="s">
        <v>262</v>
      </c>
    </row>
    <row r="62" spans="1:25" ht="57" customHeight="1" x14ac:dyDescent="0.2">
      <c r="A62" s="30" t="s">
        <v>406</v>
      </c>
      <c r="B62" s="33" t="s">
        <v>407</v>
      </c>
      <c r="C62" s="30" t="s">
        <v>408</v>
      </c>
      <c r="D62" s="33">
        <v>2020</v>
      </c>
      <c r="E62" s="30" t="s">
        <v>324</v>
      </c>
      <c r="F62" s="34"/>
      <c r="G62" s="34"/>
      <c r="H62" s="34"/>
      <c r="I62" s="34"/>
      <c r="J62" s="34" t="s">
        <v>77</v>
      </c>
      <c r="K62" s="33" t="s">
        <v>134</v>
      </c>
      <c r="L62" s="32" t="s">
        <v>260</v>
      </c>
      <c r="M62" s="32">
        <v>42</v>
      </c>
      <c r="N62" s="32" t="s">
        <v>260</v>
      </c>
      <c r="O62" s="32" t="s">
        <v>260</v>
      </c>
      <c r="P62" s="33" t="s">
        <v>409</v>
      </c>
      <c r="Q62" s="33" t="s">
        <v>410</v>
      </c>
      <c r="R62" s="33"/>
      <c r="S62" s="33" t="s">
        <v>260</v>
      </c>
      <c r="T62" s="33" t="s">
        <v>260</v>
      </c>
      <c r="U62" s="33" t="s">
        <v>260</v>
      </c>
      <c r="V62" s="34" t="s">
        <v>100</v>
      </c>
      <c r="W62" s="33"/>
      <c r="X62" s="33"/>
      <c r="Y62" s="31" t="s">
        <v>262</v>
      </c>
    </row>
    <row r="63" spans="1:25" ht="51" x14ac:dyDescent="0.2">
      <c r="A63" s="30" t="s">
        <v>313</v>
      </c>
      <c r="B63" s="33"/>
      <c r="C63" s="30" t="s">
        <v>411</v>
      </c>
      <c r="D63" s="33">
        <v>2020</v>
      </c>
      <c r="E63" s="30" t="s">
        <v>198</v>
      </c>
      <c r="F63" s="34" t="s">
        <v>77</v>
      </c>
      <c r="G63" s="34"/>
      <c r="H63" s="34" t="s">
        <v>77</v>
      </c>
      <c r="I63" s="34" t="s">
        <v>77</v>
      </c>
      <c r="J63" s="34"/>
      <c r="K63" s="33" t="s">
        <v>412</v>
      </c>
      <c r="L63" s="32"/>
      <c r="M63" s="32"/>
      <c r="N63" s="32" t="s">
        <v>413</v>
      </c>
      <c r="O63" s="32" t="s">
        <v>413</v>
      </c>
      <c r="P63" s="33"/>
      <c r="Q63" s="33" t="s">
        <v>316</v>
      </c>
      <c r="R63" s="33"/>
      <c r="S63" s="33"/>
      <c r="T63" s="33"/>
      <c r="U63" s="33"/>
      <c r="V63" s="34" t="s">
        <v>92</v>
      </c>
      <c r="W63" s="33"/>
      <c r="X63" s="33" t="s">
        <v>414</v>
      </c>
      <c r="Y63" s="31" t="s">
        <v>226</v>
      </c>
    </row>
    <row r="64" spans="1:25" ht="38.25" customHeight="1" x14ac:dyDescent="0.2">
      <c r="A64" s="30" t="s">
        <v>415</v>
      </c>
      <c r="B64" s="33" t="s">
        <v>416</v>
      </c>
      <c r="C64" s="30" t="s">
        <v>417</v>
      </c>
      <c r="D64" s="33">
        <v>2020</v>
      </c>
      <c r="E64" s="30" t="s">
        <v>320</v>
      </c>
      <c r="F64" s="34"/>
      <c r="G64" s="34"/>
      <c r="H64" s="34"/>
      <c r="I64" s="34"/>
      <c r="J64" s="34" t="s">
        <v>77</v>
      </c>
      <c r="K64" s="33" t="s">
        <v>99</v>
      </c>
      <c r="L64" s="32">
        <v>178</v>
      </c>
      <c r="M64" s="32">
        <v>1</v>
      </c>
      <c r="N64" s="32">
        <v>181</v>
      </c>
      <c r="O64" s="32">
        <v>182</v>
      </c>
      <c r="P64" s="33" t="s">
        <v>260</v>
      </c>
      <c r="Q64" s="33" t="s">
        <v>260</v>
      </c>
      <c r="R64" s="33"/>
      <c r="S64" s="33" t="s">
        <v>260</v>
      </c>
      <c r="T64" s="33" t="s">
        <v>260</v>
      </c>
      <c r="U64" s="33" t="s">
        <v>260</v>
      </c>
      <c r="V64" s="34" t="s">
        <v>100</v>
      </c>
      <c r="W64" s="33"/>
      <c r="X64" s="33"/>
      <c r="Y64" s="31" t="s">
        <v>262</v>
      </c>
    </row>
    <row r="65" spans="1:25" ht="38.25" x14ac:dyDescent="0.2">
      <c r="A65" s="30" t="s">
        <v>418</v>
      </c>
      <c r="B65" s="33" t="s">
        <v>419</v>
      </c>
      <c r="C65" s="30" t="s">
        <v>420</v>
      </c>
      <c r="D65" s="33">
        <v>2020</v>
      </c>
      <c r="E65" s="30" t="s">
        <v>421</v>
      </c>
      <c r="F65" s="34"/>
      <c r="G65" s="34"/>
      <c r="H65" s="34"/>
      <c r="I65" s="34"/>
      <c r="J65" s="34" t="s">
        <v>77</v>
      </c>
      <c r="K65" s="33" t="s">
        <v>422</v>
      </c>
      <c r="L65" s="32">
        <v>20</v>
      </c>
      <c r="M65" s="32">
        <v>1</v>
      </c>
      <c r="N65" s="32">
        <v>55</v>
      </c>
      <c r="O65" s="32">
        <v>68</v>
      </c>
      <c r="P65" s="33" t="s">
        <v>423</v>
      </c>
      <c r="Q65" s="33" t="str">
        <f>HYPERLINK("http://dx.doi.org/10.11606/issn.2238-3867.v20i1p55-68","http://dx.doi.org/10.11606/issn.2238-3867.v20i1p55-68")</f>
        <v>http://dx.doi.org/10.11606/issn.2238-3867.v20i1p55-68</v>
      </c>
      <c r="R65" s="33"/>
      <c r="S65" s="33" t="s">
        <v>260</v>
      </c>
      <c r="T65" s="33" t="s">
        <v>260</v>
      </c>
      <c r="U65" s="33" t="s">
        <v>260</v>
      </c>
      <c r="V65" s="34" t="s">
        <v>100</v>
      </c>
      <c r="W65" s="33"/>
      <c r="X65" s="33"/>
      <c r="Y65" s="31" t="s">
        <v>262</v>
      </c>
    </row>
    <row r="66" spans="1:25" ht="38.25" customHeight="1" x14ac:dyDescent="0.2">
      <c r="A66" s="30" t="s">
        <v>424</v>
      </c>
      <c r="B66" s="33" t="s">
        <v>425</v>
      </c>
      <c r="C66" s="30" t="s">
        <v>426</v>
      </c>
      <c r="D66" s="33">
        <v>2020</v>
      </c>
      <c r="E66" s="30" t="s">
        <v>177</v>
      </c>
      <c r="F66" s="34" t="s">
        <v>77</v>
      </c>
      <c r="G66" s="34"/>
      <c r="H66" s="34"/>
      <c r="I66" s="34"/>
      <c r="J66" s="34"/>
      <c r="K66" s="33" t="s">
        <v>126</v>
      </c>
      <c r="L66" s="32">
        <v>12</v>
      </c>
      <c r="M66" s="32">
        <v>8</v>
      </c>
      <c r="N66" s="32"/>
      <c r="O66" s="32"/>
      <c r="P66" s="33" t="s">
        <v>427</v>
      </c>
      <c r="Q66" s="33" t="str">
        <f>HYPERLINK("http://dx.doi.org/10.3390/w12082200","http://dx.doi.org/10.3390/w12082200")</f>
        <v>http://dx.doi.org/10.3390/w12082200</v>
      </c>
      <c r="R66" s="33"/>
      <c r="S66" s="33"/>
      <c r="T66" s="33"/>
      <c r="U66" s="33"/>
      <c r="V66" s="34" t="s">
        <v>100</v>
      </c>
      <c r="W66" s="33" t="s">
        <v>428</v>
      </c>
      <c r="X66" s="33" t="s">
        <v>429</v>
      </c>
      <c r="Y66" s="31" t="s">
        <v>143</v>
      </c>
    </row>
    <row r="67" spans="1:25" ht="25.5" customHeight="1" x14ac:dyDescent="0.2">
      <c r="A67" s="30" t="s">
        <v>430</v>
      </c>
      <c r="B67" s="33" t="s">
        <v>431</v>
      </c>
      <c r="C67" s="30" t="s">
        <v>432</v>
      </c>
      <c r="D67" s="33">
        <v>2020</v>
      </c>
      <c r="E67" s="30" t="s">
        <v>433</v>
      </c>
      <c r="F67" s="34"/>
      <c r="G67" s="34"/>
      <c r="H67" s="34"/>
      <c r="I67" s="34"/>
      <c r="J67" s="34"/>
      <c r="K67" s="33" t="s">
        <v>362</v>
      </c>
      <c r="L67" s="32">
        <v>434</v>
      </c>
      <c r="M67" s="32"/>
      <c r="N67" s="32"/>
      <c r="O67" s="32"/>
      <c r="P67" s="33" t="s">
        <v>434</v>
      </c>
      <c r="Q67" s="33"/>
      <c r="R67" s="33"/>
      <c r="S67" s="33"/>
      <c r="T67" s="33"/>
      <c r="U67" s="33"/>
      <c r="V67" s="34" t="s">
        <v>100</v>
      </c>
      <c r="W67" s="33" t="s">
        <v>435</v>
      </c>
      <c r="X67" s="33" t="s">
        <v>436</v>
      </c>
      <c r="Y67" s="31" t="s">
        <v>166</v>
      </c>
    </row>
    <row r="68" spans="1:25" ht="38.25" customHeight="1" x14ac:dyDescent="0.2">
      <c r="A68" s="30" t="s">
        <v>437</v>
      </c>
      <c r="B68" s="33" t="s">
        <v>438</v>
      </c>
      <c r="C68" s="30" t="s">
        <v>439</v>
      </c>
      <c r="D68" s="33">
        <v>2020</v>
      </c>
      <c r="E68" s="30" t="s">
        <v>440</v>
      </c>
      <c r="F68" s="34"/>
      <c r="G68" s="34"/>
      <c r="H68" s="34"/>
      <c r="I68" s="34" t="s">
        <v>77</v>
      </c>
      <c r="J68" s="34"/>
      <c r="K68" s="33" t="s">
        <v>218</v>
      </c>
      <c r="L68" s="32">
        <v>56</v>
      </c>
      <c r="M68" s="32">
        <v>10</v>
      </c>
      <c r="N68" s="32"/>
      <c r="O68" s="32"/>
      <c r="P68" s="33" t="s">
        <v>441</v>
      </c>
      <c r="Q68" s="33" t="str">
        <f>HYPERLINK("http://dx.doi.org/10.1029/2019WR026367","http://dx.doi.org/10.1029/2019WR026367")</f>
        <v>http://dx.doi.org/10.1029/2019WR026367</v>
      </c>
      <c r="R68" s="33"/>
      <c r="S68" s="33"/>
      <c r="T68" s="33"/>
      <c r="U68" s="33"/>
      <c r="V68" s="34" t="s">
        <v>100</v>
      </c>
      <c r="W68" s="33" t="s">
        <v>442</v>
      </c>
      <c r="X68" s="33" t="s">
        <v>443</v>
      </c>
      <c r="Y68" s="31" t="s">
        <v>143</v>
      </c>
    </row>
    <row r="69" spans="1:25" ht="38.25" customHeight="1" x14ac:dyDescent="0.2">
      <c r="A69" s="30" t="s">
        <v>444</v>
      </c>
      <c r="B69" s="33" t="s">
        <v>445</v>
      </c>
      <c r="C69" s="30" t="s">
        <v>446</v>
      </c>
      <c r="D69" s="33">
        <v>2020</v>
      </c>
      <c r="E69" s="30" t="s">
        <v>230</v>
      </c>
      <c r="F69" s="34"/>
      <c r="G69" s="34"/>
      <c r="H69" s="34" t="s">
        <v>77</v>
      </c>
      <c r="I69" s="34"/>
      <c r="J69" s="34"/>
      <c r="K69" s="33" t="s">
        <v>155</v>
      </c>
      <c r="L69" s="32">
        <v>92</v>
      </c>
      <c r="M69" s="32">
        <v>2</v>
      </c>
      <c r="N69" s="32">
        <v>111</v>
      </c>
      <c r="O69" s="32">
        <v>123</v>
      </c>
      <c r="P69" s="33"/>
      <c r="Q69" s="33"/>
      <c r="R69" s="33"/>
      <c r="S69" s="33"/>
      <c r="T69" s="33"/>
      <c r="U69" s="33"/>
      <c r="V69" s="34" t="s">
        <v>447</v>
      </c>
      <c r="W69" s="33"/>
      <c r="X69" s="33"/>
      <c r="Y69" s="31" t="s">
        <v>166</v>
      </c>
    </row>
    <row r="70" spans="1:25" ht="38.25" customHeight="1" x14ac:dyDescent="0.2">
      <c r="A70" s="30" t="s">
        <v>448</v>
      </c>
      <c r="B70" s="33" t="s">
        <v>449</v>
      </c>
      <c r="C70" s="30" t="s">
        <v>450</v>
      </c>
      <c r="D70" s="33">
        <v>2019</v>
      </c>
      <c r="E70" s="30" t="s">
        <v>451</v>
      </c>
      <c r="F70" s="34" t="s">
        <v>77</v>
      </c>
      <c r="G70" s="34"/>
      <c r="H70" s="34" t="s">
        <v>77</v>
      </c>
      <c r="I70" s="34" t="s">
        <v>77</v>
      </c>
      <c r="J70" s="34"/>
      <c r="K70" s="33" t="s">
        <v>99</v>
      </c>
      <c r="L70" s="32">
        <v>14</v>
      </c>
      <c r="M70" s="32">
        <v>12</v>
      </c>
      <c r="N70" s="32"/>
      <c r="O70" s="32"/>
      <c r="P70" s="33" t="s">
        <v>452</v>
      </c>
      <c r="Q70" s="33"/>
      <c r="R70" s="33"/>
      <c r="S70" s="33"/>
      <c r="T70" s="33"/>
      <c r="U70" s="33"/>
      <c r="V70" s="34" t="s">
        <v>100</v>
      </c>
      <c r="W70" s="33"/>
      <c r="X70" s="33" t="s">
        <v>453</v>
      </c>
      <c r="Y70" s="31" t="s">
        <v>166</v>
      </c>
    </row>
    <row r="71" spans="1:25" ht="38.25" customHeight="1" x14ac:dyDescent="0.2">
      <c r="A71" s="30" t="s">
        <v>454</v>
      </c>
      <c r="B71" s="33" t="s">
        <v>455</v>
      </c>
      <c r="C71" s="30" t="s">
        <v>456</v>
      </c>
      <c r="D71" s="33">
        <v>2019</v>
      </c>
      <c r="E71" s="30" t="s">
        <v>457</v>
      </c>
      <c r="F71" s="34"/>
      <c r="G71" s="34"/>
      <c r="H71" s="34"/>
      <c r="I71" s="34"/>
      <c r="J71" s="34" t="s">
        <v>77</v>
      </c>
      <c r="K71" s="33" t="s">
        <v>210</v>
      </c>
      <c r="L71" s="32">
        <v>19</v>
      </c>
      <c r="M71" s="32">
        <v>8</v>
      </c>
      <c r="N71" s="32">
        <v>141</v>
      </c>
      <c r="O71" s="32">
        <v>148</v>
      </c>
      <c r="P71" s="33" t="s">
        <v>458</v>
      </c>
      <c r="Q71" s="33" t="str">
        <f>HYPERLINK("http://dx.doi.org/10.4267/2042/70290","http://dx.doi.org/10.4267/2042/70290")</f>
        <v>http://dx.doi.org/10.4267/2042/70290</v>
      </c>
      <c r="R71" s="33"/>
      <c r="S71" s="33"/>
      <c r="T71" s="33"/>
      <c r="U71" s="33"/>
      <c r="V71" s="34" t="s">
        <v>100</v>
      </c>
      <c r="W71" s="33" t="s">
        <v>459</v>
      </c>
      <c r="X71" s="33" t="s">
        <v>460</v>
      </c>
      <c r="Y71" s="31" t="s">
        <v>143</v>
      </c>
    </row>
    <row r="72" spans="1:25" ht="25.5" customHeight="1" x14ac:dyDescent="0.2">
      <c r="A72" s="30" t="s">
        <v>461</v>
      </c>
      <c r="B72" s="33"/>
      <c r="C72" s="30" t="s">
        <v>462</v>
      </c>
      <c r="D72" s="33">
        <v>2019</v>
      </c>
      <c r="E72" s="30" t="s">
        <v>198</v>
      </c>
      <c r="F72" s="34" t="s">
        <v>77</v>
      </c>
      <c r="G72" s="34"/>
      <c r="H72" s="34"/>
      <c r="I72" s="34"/>
      <c r="J72" s="34"/>
      <c r="K72" s="33" t="s">
        <v>218</v>
      </c>
      <c r="L72" s="32"/>
      <c r="M72" s="32"/>
      <c r="N72" s="32"/>
      <c r="O72" s="32"/>
      <c r="P72" s="33"/>
      <c r="Q72" s="33"/>
      <c r="R72" s="33"/>
      <c r="S72" s="33"/>
      <c r="T72" s="33"/>
      <c r="U72" s="33"/>
      <c r="V72" s="34" t="s">
        <v>92</v>
      </c>
      <c r="W72" s="33"/>
      <c r="X72" s="33" t="s">
        <v>463</v>
      </c>
      <c r="Y72" s="31" t="s">
        <v>199</v>
      </c>
    </row>
    <row r="73" spans="1:25" ht="63.75" customHeight="1" x14ac:dyDescent="0.2">
      <c r="A73" s="30" t="s">
        <v>464</v>
      </c>
      <c r="B73" s="33" t="s">
        <v>465</v>
      </c>
      <c r="C73" s="30" t="s">
        <v>466</v>
      </c>
      <c r="D73" s="33">
        <v>2019</v>
      </c>
      <c r="E73" s="30" t="s">
        <v>467</v>
      </c>
      <c r="F73" s="34"/>
      <c r="G73" s="34"/>
      <c r="H73" s="34" t="s">
        <v>77</v>
      </c>
      <c r="I73" s="34"/>
      <c r="J73" s="34"/>
      <c r="K73" s="33" t="s">
        <v>218</v>
      </c>
      <c r="L73" s="32">
        <v>105</v>
      </c>
      <c r="M73" s="32">
        <v>45385</v>
      </c>
      <c r="N73" s="32">
        <v>39</v>
      </c>
      <c r="O73" s="32">
        <v>47</v>
      </c>
      <c r="P73" s="33" t="s">
        <v>468</v>
      </c>
      <c r="Q73" s="33" t="str">
        <f>HYPERLINK("http://dx.doi.org/10.1051/lhb/2019041","http://dx.doi.org/10.1051/lhb/2019041")</f>
        <v>http://dx.doi.org/10.1051/lhb/2019041</v>
      </c>
      <c r="R73" s="33"/>
      <c r="S73" s="33"/>
      <c r="T73" s="33"/>
      <c r="U73" s="33"/>
      <c r="V73" s="34" t="s">
        <v>100</v>
      </c>
      <c r="W73" s="33" t="s">
        <v>469</v>
      </c>
      <c r="X73" s="33" t="s">
        <v>470</v>
      </c>
      <c r="Y73" s="31" t="s">
        <v>143</v>
      </c>
    </row>
    <row r="74" spans="1:25" ht="38.25" customHeight="1" x14ac:dyDescent="0.2">
      <c r="A74" s="30" t="s">
        <v>471</v>
      </c>
      <c r="B74" s="33" t="s">
        <v>472</v>
      </c>
      <c r="C74" s="30" t="s">
        <v>473</v>
      </c>
      <c r="D74" s="33">
        <v>2019</v>
      </c>
      <c r="E74" s="30" t="s">
        <v>474</v>
      </c>
      <c r="F74" s="34"/>
      <c r="G74" s="34"/>
      <c r="H74" s="34"/>
      <c r="I74" s="34"/>
      <c r="J74" s="34" t="s">
        <v>77</v>
      </c>
      <c r="K74" s="33" t="s">
        <v>186</v>
      </c>
      <c r="L74" s="32">
        <v>11</v>
      </c>
      <c r="M74" s="32">
        <v>9</v>
      </c>
      <c r="N74" s="32">
        <v>729</v>
      </c>
      <c r="O74" s="32">
        <v>740</v>
      </c>
      <c r="P74" s="33" t="s">
        <v>475</v>
      </c>
      <c r="Q74" s="33" t="str">
        <f>HYPERLINK("http://dx.doi.org/10.4251/wjgo.v11.i9.729","http://dx.doi.org/10.4251/wjgo.v11.i9.729")</f>
        <v>http://dx.doi.org/10.4251/wjgo.v11.i9.729</v>
      </c>
      <c r="R74" s="33"/>
      <c r="S74" s="33" t="s">
        <v>260</v>
      </c>
      <c r="T74" s="33" t="s">
        <v>260</v>
      </c>
      <c r="U74" s="33" t="s">
        <v>260</v>
      </c>
      <c r="V74" s="34" t="s">
        <v>100</v>
      </c>
      <c r="W74" s="33"/>
      <c r="X74" s="33"/>
      <c r="Y74" s="31" t="s">
        <v>262</v>
      </c>
    </row>
    <row r="75" spans="1:25" ht="51" customHeight="1" x14ac:dyDescent="0.2">
      <c r="A75" s="30" t="s">
        <v>476</v>
      </c>
      <c r="B75" s="33" t="s">
        <v>477</v>
      </c>
      <c r="C75" s="30" t="s">
        <v>478</v>
      </c>
      <c r="D75" s="33">
        <v>2019</v>
      </c>
      <c r="E75" s="30" t="s">
        <v>479</v>
      </c>
      <c r="F75" s="34"/>
      <c r="G75" s="34"/>
      <c r="H75" s="34"/>
      <c r="I75" s="34" t="s">
        <v>77</v>
      </c>
      <c r="J75" s="34"/>
      <c r="K75" s="33" t="s">
        <v>99</v>
      </c>
      <c r="L75" s="32">
        <v>43</v>
      </c>
      <c r="M75" s="32">
        <v>1</v>
      </c>
      <c r="N75" s="32">
        <v>7</v>
      </c>
      <c r="O75" s="32">
        <v>26</v>
      </c>
      <c r="P75" s="33" t="s">
        <v>480</v>
      </c>
      <c r="Q75" s="33" t="str">
        <f>HYPERLINK("http://dx.doi.org/10.4000/archeosciences.6084","http://dx.doi.org/10.4000/archeosciences.6084")</f>
        <v>http://dx.doi.org/10.4000/archeosciences.6084</v>
      </c>
      <c r="R75" s="33"/>
      <c r="S75" s="33"/>
      <c r="T75" s="33"/>
      <c r="U75" s="33"/>
      <c r="V75" s="34" t="s">
        <v>100</v>
      </c>
      <c r="W75" s="33" t="s">
        <v>481</v>
      </c>
      <c r="X75" s="33"/>
      <c r="Y75" s="31" t="s">
        <v>143</v>
      </c>
    </row>
    <row r="76" spans="1:25" ht="51" x14ac:dyDescent="0.2">
      <c r="A76" s="30" t="s">
        <v>482</v>
      </c>
      <c r="B76" s="33" t="s">
        <v>483</v>
      </c>
      <c r="C76" s="30" t="s">
        <v>484</v>
      </c>
      <c r="D76" s="33">
        <v>2019</v>
      </c>
      <c r="E76" s="30" t="s">
        <v>485</v>
      </c>
      <c r="F76" s="34"/>
      <c r="G76" s="34"/>
      <c r="H76" s="34"/>
      <c r="I76" s="34"/>
      <c r="J76" s="34"/>
      <c r="K76" s="33" t="s">
        <v>126</v>
      </c>
      <c r="L76" s="32">
        <v>7</v>
      </c>
      <c r="M76" s="32" t="s">
        <v>486</v>
      </c>
      <c r="N76" s="32"/>
      <c r="O76" s="32"/>
      <c r="P76" s="33" t="s">
        <v>487</v>
      </c>
      <c r="Q76" s="33" t="str">
        <f>HYPERLINK("http://dx.doi.org/10.3389/fevo.2019.00156","http://dx.doi.org/10.3389/fevo.2019.00156")</f>
        <v>http://dx.doi.org/10.3389/fevo.2019.00156</v>
      </c>
      <c r="R76" s="33"/>
      <c r="S76" s="33"/>
      <c r="T76" s="33"/>
      <c r="U76" s="33"/>
      <c r="V76" s="34" t="s">
        <v>100</v>
      </c>
      <c r="W76" s="33" t="s">
        <v>488</v>
      </c>
      <c r="X76" s="33"/>
      <c r="Y76" s="31" t="s">
        <v>143</v>
      </c>
    </row>
    <row r="77" spans="1:25" ht="25.5" x14ac:dyDescent="0.2">
      <c r="A77" s="30" t="s">
        <v>489</v>
      </c>
      <c r="B77" s="33" t="s">
        <v>490</v>
      </c>
      <c r="C77" s="30" t="s">
        <v>491</v>
      </c>
      <c r="D77" s="33">
        <v>2019</v>
      </c>
      <c r="E77" s="30" t="s">
        <v>492</v>
      </c>
      <c r="F77" s="34"/>
      <c r="G77" s="34"/>
      <c r="H77" s="34"/>
      <c r="I77" s="34" t="s">
        <v>77</v>
      </c>
      <c r="J77" s="34"/>
      <c r="K77" s="33" t="s">
        <v>99</v>
      </c>
      <c r="L77" s="32">
        <v>67</v>
      </c>
      <c r="M77" s="32"/>
      <c r="N77" s="32">
        <v>249</v>
      </c>
      <c r="O77" s="32">
        <v>266</v>
      </c>
      <c r="P77" s="33"/>
      <c r="Q77" s="33" t="s">
        <v>493</v>
      </c>
      <c r="R77" s="33"/>
      <c r="S77" s="33"/>
      <c r="T77" s="33"/>
      <c r="U77" s="33"/>
      <c r="V77" s="34" t="s">
        <v>100</v>
      </c>
      <c r="W77" s="33" t="s">
        <v>494</v>
      </c>
      <c r="X77" s="33"/>
      <c r="Y77" s="31" t="s">
        <v>166</v>
      </c>
    </row>
    <row r="78" spans="1:25" ht="38.25" x14ac:dyDescent="0.2">
      <c r="A78" s="30" t="s">
        <v>495</v>
      </c>
      <c r="B78" s="33" t="s">
        <v>496</v>
      </c>
      <c r="C78" s="30" t="s">
        <v>497</v>
      </c>
      <c r="D78" s="33">
        <v>2019</v>
      </c>
      <c r="E78" s="30" t="s">
        <v>498</v>
      </c>
      <c r="F78" s="34" t="s">
        <v>77</v>
      </c>
      <c r="G78" s="34"/>
      <c r="H78" s="34"/>
      <c r="I78" s="34"/>
      <c r="J78" s="34"/>
      <c r="K78" s="33" t="s">
        <v>126</v>
      </c>
      <c r="L78" s="32">
        <v>2019</v>
      </c>
      <c r="M78" s="32">
        <v>237</v>
      </c>
      <c r="N78" s="32">
        <v>27</v>
      </c>
      <c r="O78" s="32">
        <v>31</v>
      </c>
      <c r="P78" s="33"/>
      <c r="Q78" s="33"/>
      <c r="R78" s="33"/>
      <c r="S78" s="33"/>
      <c r="T78" s="33"/>
      <c r="U78" s="33"/>
      <c r="V78" s="34" t="s">
        <v>100</v>
      </c>
      <c r="W78" s="33" t="s">
        <v>499</v>
      </c>
      <c r="X78" s="33"/>
      <c r="Y78" s="31" t="s">
        <v>143</v>
      </c>
    </row>
    <row r="79" spans="1:25" ht="25.5" customHeight="1" x14ac:dyDescent="0.2">
      <c r="A79" s="30" t="s">
        <v>500</v>
      </c>
      <c r="B79" s="33" t="s">
        <v>501</v>
      </c>
      <c r="C79" s="30" t="s">
        <v>502</v>
      </c>
      <c r="D79" s="33">
        <v>2019</v>
      </c>
      <c r="E79" s="30" t="s">
        <v>503</v>
      </c>
      <c r="F79" s="34"/>
      <c r="G79" s="34"/>
      <c r="H79" s="34"/>
      <c r="I79" s="34"/>
      <c r="J79" s="34"/>
      <c r="K79" s="33" t="s">
        <v>134</v>
      </c>
      <c r="L79" s="32"/>
      <c r="M79" s="32">
        <v>59</v>
      </c>
      <c r="N79" s="32">
        <v>164</v>
      </c>
      <c r="O79" s="32">
        <v>167</v>
      </c>
      <c r="P79" s="33"/>
      <c r="Q79" s="33"/>
      <c r="R79" s="33"/>
      <c r="S79" s="33"/>
      <c r="T79" s="33"/>
      <c r="U79" s="33"/>
      <c r="V79" s="34" t="s">
        <v>100</v>
      </c>
      <c r="W79" s="33" t="s">
        <v>504</v>
      </c>
      <c r="X79" s="33"/>
      <c r="Y79" s="31" t="s">
        <v>166</v>
      </c>
    </row>
    <row r="80" spans="1:25" ht="51" x14ac:dyDescent="0.2">
      <c r="A80" s="30" t="s">
        <v>505</v>
      </c>
      <c r="B80" s="33" t="s">
        <v>506</v>
      </c>
      <c r="C80" s="30" t="s">
        <v>507</v>
      </c>
      <c r="D80" s="33">
        <v>2019</v>
      </c>
      <c r="E80" s="30" t="s">
        <v>508</v>
      </c>
      <c r="F80" s="34"/>
      <c r="G80" s="34"/>
      <c r="H80" s="34"/>
      <c r="I80" s="34"/>
      <c r="J80" s="34" t="s">
        <v>77</v>
      </c>
      <c r="K80" s="33" t="s">
        <v>99</v>
      </c>
      <c r="L80" s="32">
        <v>14</v>
      </c>
      <c r="M80" s="32"/>
      <c r="N80" s="32"/>
      <c r="O80" s="32"/>
      <c r="P80" s="33" t="s">
        <v>509</v>
      </c>
      <c r="Q80" s="33"/>
      <c r="R80" s="33"/>
      <c r="S80" s="33"/>
      <c r="T80" s="33"/>
      <c r="U80" s="33"/>
      <c r="V80" s="34" t="s">
        <v>100</v>
      </c>
      <c r="W80" s="33" t="s">
        <v>510</v>
      </c>
      <c r="X80" s="33"/>
      <c r="Y80" s="31" t="s">
        <v>166</v>
      </c>
    </row>
    <row r="81" spans="1:25" ht="38.25" customHeight="1" x14ac:dyDescent="0.2">
      <c r="A81" s="30" t="s">
        <v>511</v>
      </c>
      <c r="B81" s="33" t="s">
        <v>512</v>
      </c>
      <c r="C81" s="30" t="s">
        <v>513</v>
      </c>
      <c r="D81" s="33">
        <v>2019</v>
      </c>
      <c r="E81" s="30" t="s">
        <v>514</v>
      </c>
      <c r="F81" s="34"/>
      <c r="G81" s="34"/>
      <c r="H81" s="34"/>
      <c r="I81" s="34"/>
      <c r="J81" s="34" t="s">
        <v>77</v>
      </c>
      <c r="K81" s="33" t="s">
        <v>134</v>
      </c>
      <c r="L81" s="32" t="s">
        <v>260</v>
      </c>
      <c r="M81" s="32">
        <v>206</v>
      </c>
      <c r="N81" s="32">
        <v>17</v>
      </c>
      <c r="O81" s="32">
        <v>23</v>
      </c>
      <c r="P81" s="33" t="s">
        <v>260</v>
      </c>
      <c r="Q81" s="33" t="s">
        <v>260</v>
      </c>
      <c r="R81" s="33"/>
      <c r="S81" s="33" t="s">
        <v>260</v>
      </c>
      <c r="T81" s="33" t="s">
        <v>260</v>
      </c>
      <c r="U81" s="33" t="s">
        <v>260</v>
      </c>
      <c r="V81" s="34" t="s">
        <v>100</v>
      </c>
      <c r="W81" s="33"/>
      <c r="X81" s="33"/>
      <c r="Y81" s="31" t="s">
        <v>262</v>
      </c>
    </row>
    <row r="82" spans="1:25" ht="25.5" x14ac:dyDescent="0.2">
      <c r="A82" s="30" t="s">
        <v>515</v>
      </c>
      <c r="B82" s="33" t="s">
        <v>516</v>
      </c>
      <c r="C82" s="30" t="s">
        <v>517</v>
      </c>
      <c r="D82" s="33">
        <v>2018</v>
      </c>
      <c r="E82" s="30" t="s">
        <v>518</v>
      </c>
      <c r="F82" s="34"/>
      <c r="G82" s="34"/>
      <c r="H82" s="34"/>
      <c r="I82" s="34"/>
      <c r="J82" s="34" t="s">
        <v>77</v>
      </c>
      <c r="K82" s="33" t="s">
        <v>210</v>
      </c>
      <c r="L82" s="32">
        <v>29</v>
      </c>
      <c r="M82" s="32">
        <v>3</v>
      </c>
      <c r="N82" s="32">
        <v>271</v>
      </c>
      <c r="O82" s="32">
        <v>285</v>
      </c>
      <c r="P82" s="33" t="s">
        <v>519</v>
      </c>
      <c r="Q82" s="33"/>
      <c r="R82" s="33"/>
      <c r="S82" s="33"/>
      <c r="T82" s="33"/>
      <c r="U82" s="33"/>
      <c r="V82" s="34" t="s">
        <v>447</v>
      </c>
      <c r="W82" s="33" t="s">
        <v>520</v>
      </c>
      <c r="X82" s="33" t="s">
        <v>521</v>
      </c>
      <c r="Y82" s="31" t="s">
        <v>143</v>
      </c>
    </row>
    <row r="83" spans="1:25" ht="51" customHeight="1" x14ac:dyDescent="0.2">
      <c r="A83" s="30" t="s">
        <v>522</v>
      </c>
      <c r="B83" s="33" t="s">
        <v>523</v>
      </c>
      <c r="C83" s="30" t="s">
        <v>524</v>
      </c>
      <c r="D83" s="33">
        <v>2018</v>
      </c>
      <c r="E83" s="30" t="s">
        <v>525</v>
      </c>
      <c r="F83" s="34"/>
      <c r="G83" s="34"/>
      <c r="H83" s="34"/>
      <c r="I83" s="34"/>
      <c r="J83" s="34" t="s">
        <v>77</v>
      </c>
      <c r="K83" s="33" t="s">
        <v>134</v>
      </c>
      <c r="L83" s="32">
        <v>65</v>
      </c>
      <c r="M83" s="32">
        <v>4</v>
      </c>
      <c r="N83" s="32">
        <v>112</v>
      </c>
      <c r="O83" s="32">
        <v>143</v>
      </c>
      <c r="P83" s="33" t="s">
        <v>526</v>
      </c>
      <c r="Q83" s="33" t="str">
        <f>HYPERLINK("http://dx.doi.org/10.3917/rhmc.654.0112","http://dx.doi.org/10.3917/rhmc.654.0112")</f>
        <v>http://dx.doi.org/10.3917/rhmc.654.0112</v>
      </c>
      <c r="R83" s="33"/>
      <c r="S83" s="33"/>
      <c r="T83" s="33"/>
      <c r="U83" s="33"/>
      <c r="V83" s="34" t="s">
        <v>100</v>
      </c>
      <c r="W83" s="33" t="s">
        <v>527</v>
      </c>
      <c r="X83" s="33"/>
      <c r="Y83" s="31" t="s">
        <v>143</v>
      </c>
    </row>
    <row r="84" spans="1:25" ht="51" customHeight="1" x14ac:dyDescent="0.2">
      <c r="A84" s="30" t="s">
        <v>528</v>
      </c>
      <c r="B84" s="33" t="s">
        <v>529</v>
      </c>
      <c r="C84" s="30" t="s">
        <v>530</v>
      </c>
      <c r="D84" s="33">
        <v>2018</v>
      </c>
      <c r="E84" s="30" t="s">
        <v>531</v>
      </c>
      <c r="F84" s="34"/>
      <c r="G84" s="34"/>
      <c r="H84" s="34"/>
      <c r="I84" s="34"/>
      <c r="J84" s="34"/>
      <c r="K84" s="33" t="s">
        <v>134</v>
      </c>
      <c r="L84" s="32">
        <v>120</v>
      </c>
      <c r="M84" s="32">
        <v>2</v>
      </c>
      <c r="N84" s="32">
        <v>15</v>
      </c>
      <c r="O84" s="32">
        <v>30</v>
      </c>
      <c r="P84" s="33" t="s">
        <v>532</v>
      </c>
      <c r="Q84" s="33"/>
      <c r="R84" s="33"/>
      <c r="S84" s="33"/>
      <c r="T84" s="33"/>
      <c r="U84" s="33"/>
      <c r="V84" s="34" t="s">
        <v>100</v>
      </c>
      <c r="W84" s="33" t="s">
        <v>533</v>
      </c>
      <c r="X84" s="33" t="s">
        <v>534</v>
      </c>
      <c r="Y84" s="31" t="s">
        <v>166</v>
      </c>
    </row>
    <row r="85" spans="1:25" ht="38.25" customHeight="1" x14ac:dyDescent="0.2">
      <c r="A85" s="30" t="s">
        <v>535</v>
      </c>
      <c r="B85" s="33" t="s">
        <v>536</v>
      </c>
      <c r="C85" s="30" t="s">
        <v>537</v>
      </c>
      <c r="D85" s="33">
        <v>2018</v>
      </c>
      <c r="E85" s="30" t="s">
        <v>538</v>
      </c>
      <c r="F85" s="34"/>
      <c r="G85" s="34"/>
      <c r="H85" s="34" t="s">
        <v>77</v>
      </c>
      <c r="I85" s="34"/>
      <c r="J85" s="34"/>
      <c r="K85" s="33" t="s">
        <v>126</v>
      </c>
      <c r="L85" s="32">
        <v>53</v>
      </c>
      <c r="M85" s="32">
        <v>2</v>
      </c>
      <c r="N85" s="32">
        <v>115</v>
      </c>
      <c r="O85" s="32">
        <v>124</v>
      </c>
      <c r="P85" s="33" t="s">
        <v>539</v>
      </c>
      <c r="Q85" s="33" t="str">
        <f>HYPERLINK("http://dx.doi.org/10.3161/00016454AO2018.53.2.002","http://dx.doi.org/10.3161/00016454AO2018.53.2.002")</f>
        <v>http://dx.doi.org/10.3161/00016454AO2018.53.2.002</v>
      </c>
      <c r="R85" s="33"/>
      <c r="S85" s="33"/>
      <c r="T85" s="33"/>
      <c r="U85" s="33"/>
      <c r="V85" s="34" t="s">
        <v>100</v>
      </c>
      <c r="W85" s="33" t="s">
        <v>540</v>
      </c>
      <c r="X85" s="33" t="s">
        <v>541</v>
      </c>
      <c r="Y85" s="31" t="s">
        <v>143</v>
      </c>
    </row>
    <row r="86" spans="1:25" ht="38.25" x14ac:dyDescent="0.2">
      <c r="A86" s="30" t="s">
        <v>542</v>
      </c>
      <c r="B86" s="33" t="s">
        <v>543</v>
      </c>
      <c r="C86" s="30" t="s">
        <v>544</v>
      </c>
      <c r="D86" s="33">
        <v>2018</v>
      </c>
      <c r="E86" s="30" t="s">
        <v>545</v>
      </c>
      <c r="F86" s="34" t="s">
        <v>77</v>
      </c>
      <c r="G86" s="34"/>
      <c r="H86" s="34" t="s">
        <v>77</v>
      </c>
      <c r="I86" s="34" t="s">
        <v>77</v>
      </c>
      <c r="J86" s="34"/>
      <c r="K86" s="33" t="s">
        <v>126</v>
      </c>
      <c r="L86" s="32">
        <v>379</v>
      </c>
      <c r="M86" s="32"/>
      <c r="N86" s="32">
        <v>169</v>
      </c>
      <c r="O86" s="32">
        <v>174</v>
      </c>
      <c r="P86" s="33" t="s">
        <v>546</v>
      </c>
      <c r="Q86" s="33" t="str">
        <f>HYPERLINK("http://dx.doi.org/10.5194/piahs-379-169-2018","http://dx.doi.org/10.5194/piahs-379-169-2018")</f>
        <v>http://dx.doi.org/10.5194/piahs-379-169-2018</v>
      </c>
      <c r="R86" s="33" t="s">
        <v>547</v>
      </c>
      <c r="S86" s="33" t="s">
        <v>548</v>
      </c>
      <c r="T86" s="33" t="s">
        <v>549</v>
      </c>
      <c r="U86" s="33" t="s">
        <v>550</v>
      </c>
      <c r="V86" s="34" t="s">
        <v>551</v>
      </c>
      <c r="W86" s="33"/>
      <c r="X86" s="33"/>
      <c r="Y86" s="31" t="s">
        <v>143</v>
      </c>
    </row>
    <row r="87" spans="1:25" ht="51" customHeight="1" x14ac:dyDescent="0.2">
      <c r="A87" s="30" t="s">
        <v>552</v>
      </c>
      <c r="B87" s="33" t="s">
        <v>553</v>
      </c>
      <c r="C87" s="30" t="s">
        <v>554</v>
      </c>
      <c r="D87" s="33">
        <v>2018</v>
      </c>
      <c r="E87" s="30" t="s">
        <v>140</v>
      </c>
      <c r="F87" s="34"/>
      <c r="G87" s="34"/>
      <c r="H87" s="34"/>
      <c r="I87" s="34"/>
      <c r="J87" s="34"/>
      <c r="K87" s="33" t="s">
        <v>134</v>
      </c>
      <c r="L87" s="32">
        <v>134</v>
      </c>
      <c r="M87" s="32">
        <v>4</v>
      </c>
      <c r="N87" s="32">
        <v>1185</v>
      </c>
      <c r="O87" s="32">
        <v>1196</v>
      </c>
      <c r="P87" s="33" t="s">
        <v>555</v>
      </c>
      <c r="Q87" s="33" t="str">
        <f>HYPERLINK("http://dx.doi.org/10.1515/zrp-2018-0075","http://dx.doi.org/10.1515/zrp-2018-0075")</f>
        <v>http://dx.doi.org/10.1515/zrp-2018-0075</v>
      </c>
      <c r="R87" s="33"/>
      <c r="S87" s="33"/>
      <c r="T87" s="33"/>
      <c r="U87" s="33"/>
      <c r="V87" s="34" t="s">
        <v>100</v>
      </c>
      <c r="W87" s="33" t="s">
        <v>556</v>
      </c>
      <c r="X87" s="33"/>
      <c r="Y87" s="31" t="s">
        <v>143</v>
      </c>
    </row>
    <row r="88" spans="1:25" ht="51" x14ac:dyDescent="0.2">
      <c r="A88" s="30" t="s">
        <v>401</v>
      </c>
      <c r="B88" s="33" t="s">
        <v>402</v>
      </c>
      <c r="C88" s="30" t="s">
        <v>557</v>
      </c>
      <c r="D88" s="33">
        <v>2018</v>
      </c>
      <c r="E88" s="30" t="s">
        <v>404</v>
      </c>
      <c r="F88" s="34"/>
      <c r="G88" s="34"/>
      <c r="H88" s="34"/>
      <c r="I88" s="34"/>
      <c r="J88" s="34" t="s">
        <v>77</v>
      </c>
      <c r="K88" s="33" t="s">
        <v>134</v>
      </c>
      <c r="L88" s="32">
        <v>82</v>
      </c>
      <c r="M88" s="32">
        <v>325</v>
      </c>
      <c r="N88" s="32">
        <v>135</v>
      </c>
      <c r="O88" s="32">
        <v>146</v>
      </c>
      <c r="P88" s="33" t="s">
        <v>558</v>
      </c>
      <c r="Q88" s="33" t="s">
        <v>559</v>
      </c>
      <c r="R88" s="33"/>
      <c r="S88" s="33" t="s">
        <v>260</v>
      </c>
      <c r="T88" s="33" t="s">
        <v>260</v>
      </c>
      <c r="U88" s="33" t="s">
        <v>260</v>
      </c>
      <c r="V88" s="34" t="s">
        <v>100</v>
      </c>
      <c r="W88" s="33"/>
      <c r="X88" s="33"/>
      <c r="Y88" s="31" t="s">
        <v>262</v>
      </c>
    </row>
    <row r="89" spans="1:25" ht="51" customHeight="1" x14ac:dyDescent="0.2">
      <c r="A89" s="30" t="s">
        <v>560</v>
      </c>
      <c r="B89" s="33" t="s">
        <v>561</v>
      </c>
      <c r="C89" s="30" t="s">
        <v>562</v>
      </c>
      <c r="D89" s="33">
        <v>2018</v>
      </c>
      <c r="E89" s="30" t="s">
        <v>563</v>
      </c>
      <c r="F89" s="34"/>
      <c r="G89" s="34"/>
      <c r="H89" s="34"/>
      <c r="I89" s="34" t="s">
        <v>77</v>
      </c>
      <c r="J89" s="34"/>
      <c r="K89" s="33" t="s">
        <v>564</v>
      </c>
      <c r="L89" s="32">
        <v>643</v>
      </c>
      <c r="M89" s="32"/>
      <c r="N89" s="32">
        <v>40</v>
      </c>
      <c r="O89" s="32">
        <v>51</v>
      </c>
      <c r="P89" s="33" t="s">
        <v>558</v>
      </c>
      <c r="Q89" s="33" t="str">
        <f>HYPERLINK("http://dx.doi.org/10.1016/j.scitotenv.2018.06.074","http://dx.doi.org/10.1016/j.scitotenv.2018.06.074")</f>
        <v>http://dx.doi.org/10.1016/j.scitotenv.2018.06.074</v>
      </c>
      <c r="R89" s="33"/>
      <c r="S89" s="33"/>
      <c r="T89" s="33"/>
      <c r="U89" s="33"/>
      <c r="V89" s="34" t="s">
        <v>100</v>
      </c>
      <c r="W89" s="33" t="s">
        <v>565</v>
      </c>
      <c r="X89" s="33" t="s">
        <v>566</v>
      </c>
      <c r="Y89" s="31" t="s">
        <v>143</v>
      </c>
    </row>
    <row r="90" spans="1:25" ht="51" customHeight="1" x14ac:dyDescent="0.2">
      <c r="A90" s="30" t="s">
        <v>567</v>
      </c>
      <c r="B90" s="33" t="s">
        <v>568</v>
      </c>
      <c r="C90" s="30" t="s">
        <v>569</v>
      </c>
      <c r="D90" s="33">
        <v>2018</v>
      </c>
      <c r="E90" s="30" t="s">
        <v>570</v>
      </c>
      <c r="F90" s="34"/>
      <c r="G90" s="34"/>
      <c r="H90" s="34" t="s">
        <v>77</v>
      </c>
      <c r="I90" s="34"/>
      <c r="J90" s="34"/>
      <c r="K90" s="33" t="s">
        <v>134</v>
      </c>
      <c r="L90" s="32">
        <v>105</v>
      </c>
      <c r="M90" s="32">
        <v>3</v>
      </c>
      <c r="N90" s="32">
        <v>391</v>
      </c>
      <c r="O90" s="32">
        <v>406</v>
      </c>
      <c r="P90" s="33" t="s">
        <v>571</v>
      </c>
      <c r="Q90" s="33"/>
      <c r="R90" s="33"/>
      <c r="S90" s="33"/>
      <c r="T90" s="33"/>
      <c r="U90" s="33"/>
      <c r="V90" s="34" t="s">
        <v>447</v>
      </c>
      <c r="W90" s="33" t="s">
        <v>572</v>
      </c>
      <c r="X90" s="33"/>
      <c r="Y90" s="31" t="s">
        <v>166</v>
      </c>
    </row>
    <row r="91" spans="1:25" ht="25.5" customHeight="1" x14ac:dyDescent="0.2">
      <c r="A91" s="30" t="s">
        <v>573</v>
      </c>
      <c r="B91" s="33" t="s">
        <v>574</v>
      </c>
      <c r="C91" s="30" t="s">
        <v>575</v>
      </c>
      <c r="D91" s="33">
        <v>2018</v>
      </c>
      <c r="E91" s="30" t="s">
        <v>576</v>
      </c>
      <c r="F91" s="34"/>
      <c r="G91" s="34"/>
      <c r="H91" s="34"/>
      <c r="I91" s="34"/>
      <c r="J91" s="34" t="s">
        <v>77</v>
      </c>
      <c r="K91" s="33" t="s">
        <v>155</v>
      </c>
      <c r="L91" s="32" t="s">
        <v>260</v>
      </c>
      <c r="M91" s="32">
        <v>32</v>
      </c>
      <c r="N91" s="32">
        <v>91</v>
      </c>
      <c r="O91" s="32" t="s">
        <v>405</v>
      </c>
      <c r="P91" s="33" t="s">
        <v>577</v>
      </c>
      <c r="Q91" s="33" t="str">
        <f>HYPERLINK("http://dx.doi.org/10.4000/diasporas.2316","http://dx.doi.org/10.4000/diasporas.2316")</f>
        <v>http://dx.doi.org/10.4000/diasporas.2316</v>
      </c>
      <c r="R91" s="33"/>
      <c r="S91" s="33" t="s">
        <v>260</v>
      </c>
      <c r="T91" s="33" t="s">
        <v>260</v>
      </c>
      <c r="U91" s="33" t="s">
        <v>260</v>
      </c>
      <c r="V91" s="34" t="s">
        <v>100</v>
      </c>
      <c r="W91" s="33"/>
      <c r="X91" s="33"/>
      <c r="Y91" s="31" t="s">
        <v>262</v>
      </c>
    </row>
    <row r="92" spans="1:25" ht="25.5" customHeight="1" x14ac:dyDescent="0.2">
      <c r="A92" s="30" t="s">
        <v>578</v>
      </c>
      <c r="B92" s="33" t="s">
        <v>579</v>
      </c>
      <c r="C92" s="30" t="s">
        <v>580</v>
      </c>
      <c r="D92" s="33">
        <v>2018</v>
      </c>
      <c r="E92" s="30" t="s">
        <v>518</v>
      </c>
      <c r="F92" s="34"/>
      <c r="G92" s="34"/>
      <c r="H92" s="34" t="s">
        <v>77</v>
      </c>
      <c r="I92" s="34"/>
      <c r="J92" s="34"/>
      <c r="K92" s="33" t="s">
        <v>210</v>
      </c>
      <c r="L92" s="32">
        <v>29</v>
      </c>
      <c r="M92" s="32">
        <v>3</v>
      </c>
      <c r="N92" s="32">
        <v>233</v>
      </c>
      <c r="O92" s="32">
        <v>242</v>
      </c>
      <c r="P92" s="33" t="s">
        <v>581</v>
      </c>
      <c r="Q92" s="33" t="s">
        <v>582</v>
      </c>
      <c r="R92" s="33"/>
      <c r="S92" s="33"/>
      <c r="T92" s="33"/>
      <c r="U92" s="33"/>
      <c r="V92" s="34" t="s">
        <v>100</v>
      </c>
      <c r="W92" s="33" t="s">
        <v>583</v>
      </c>
      <c r="X92" s="33" t="s">
        <v>584</v>
      </c>
      <c r="Y92" s="31" t="s">
        <v>143</v>
      </c>
    </row>
    <row r="93" spans="1:25" ht="38.25" customHeight="1" x14ac:dyDescent="0.2">
      <c r="A93" s="30" t="s">
        <v>585</v>
      </c>
      <c r="B93" s="33" t="s">
        <v>586</v>
      </c>
      <c r="C93" s="30" t="s">
        <v>587</v>
      </c>
      <c r="D93" s="33">
        <v>2018</v>
      </c>
      <c r="E93" s="30" t="s">
        <v>588</v>
      </c>
      <c r="F93" s="34" t="s">
        <v>77</v>
      </c>
      <c r="G93" s="34"/>
      <c r="H93" s="34" t="s">
        <v>77</v>
      </c>
      <c r="I93" s="34" t="s">
        <v>77</v>
      </c>
      <c r="J93" s="34"/>
      <c r="K93" s="33" t="s">
        <v>126</v>
      </c>
      <c r="L93" s="32">
        <v>69</v>
      </c>
      <c r="M93" s="32">
        <v>8</v>
      </c>
      <c r="N93" s="32">
        <v>1326</v>
      </c>
      <c r="O93" s="32">
        <v>1332</v>
      </c>
      <c r="P93" s="33" t="s">
        <v>589</v>
      </c>
      <c r="Q93" s="33" t="str">
        <f>HYPERLINK("http://dx.doi.org/10.1071/MF17092","http://dx.doi.org/10.1071/MF17092")</f>
        <v>http://dx.doi.org/10.1071/MF17092</v>
      </c>
      <c r="R93" s="33"/>
      <c r="S93" s="33"/>
      <c r="T93" s="33"/>
      <c r="U93" s="33"/>
      <c r="V93" s="34" t="s">
        <v>100</v>
      </c>
      <c r="W93" s="33" t="s">
        <v>590</v>
      </c>
      <c r="X93" s="33" t="s">
        <v>591</v>
      </c>
      <c r="Y93" s="31" t="s">
        <v>143</v>
      </c>
    </row>
    <row r="94" spans="1:25" ht="25.5" x14ac:dyDescent="0.2">
      <c r="A94" s="30" t="s">
        <v>592</v>
      </c>
      <c r="B94" s="33" t="s">
        <v>593</v>
      </c>
      <c r="C94" s="30" t="s">
        <v>594</v>
      </c>
      <c r="D94" s="33">
        <v>2018</v>
      </c>
      <c r="E94" s="30" t="s">
        <v>595</v>
      </c>
      <c r="F94" s="34"/>
      <c r="G94" s="34"/>
      <c r="H94" s="34"/>
      <c r="I94" s="34"/>
      <c r="J94" s="34" t="s">
        <v>77</v>
      </c>
      <c r="K94" s="33" t="s">
        <v>134</v>
      </c>
      <c r="L94" s="32">
        <v>124</v>
      </c>
      <c r="M94" s="32" t="s">
        <v>596</v>
      </c>
      <c r="N94" s="32">
        <v>615</v>
      </c>
      <c r="O94" s="32">
        <v>649</v>
      </c>
      <c r="P94" s="33" t="s">
        <v>597</v>
      </c>
      <c r="Q94" s="33" t="str">
        <f>HYPERLINK("http://dx.doi.org/10.3917/rma.243.0615","http://dx.doi.org/10.3917/rma.243.0615")</f>
        <v>http://dx.doi.org/10.3917/rma.243.0615</v>
      </c>
      <c r="R94" s="33" t="s">
        <v>598</v>
      </c>
      <c r="S94" s="33" t="s">
        <v>599</v>
      </c>
      <c r="T94" s="33" t="s">
        <v>600</v>
      </c>
      <c r="U94" s="33" t="s">
        <v>260</v>
      </c>
      <c r="V94" s="34" t="s">
        <v>100</v>
      </c>
      <c r="W94" s="33"/>
      <c r="X94" s="33"/>
      <c r="Y94" s="31" t="s">
        <v>262</v>
      </c>
    </row>
    <row r="95" spans="1:25" ht="51" x14ac:dyDescent="0.2">
      <c r="A95" s="30" t="s">
        <v>601</v>
      </c>
      <c r="B95" s="33" t="s">
        <v>602</v>
      </c>
      <c r="C95" s="30" t="s">
        <v>603</v>
      </c>
      <c r="D95" s="33">
        <v>2018</v>
      </c>
      <c r="E95" s="30" t="s">
        <v>563</v>
      </c>
      <c r="F95" s="34"/>
      <c r="G95" s="34"/>
      <c r="H95" s="34"/>
      <c r="I95" s="34"/>
      <c r="J95" s="34" t="s">
        <v>77</v>
      </c>
      <c r="K95" s="33" t="s">
        <v>126</v>
      </c>
      <c r="L95" s="32">
        <v>621</v>
      </c>
      <c r="M95" s="32"/>
      <c r="N95" s="32">
        <v>291</v>
      </c>
      <c r="O95" s="32">
        <v>301</v>
      </c>
      <c r="P95" s="33" t="s">
        <v>604</v>
      </c>
      <c r="Q95" s="33" t="str">
        <f>HYPERLINK("http://dx.doi.org/10.1016/j.scitotenv.2017.11.283","http://dx.doi.org/10.1016/j.scitotenv.2017.11.283")</f>
        <v>http://dx.doi.org/10.1016/j.scitotenv.2017.11.283</v>
      </c>
      <c r="R95" s="33"/>
      <c r="S95" s="33"/>
      <c r="T95" s="33"/>
      <c r="U95" s="33"/>
      <c r="V95" s="34" t="s">
        <v>100</v>
      </c>
      <c r="W95" s="33" t="s">
        <v>605</v>
      </c>
      <c r="X95" s="33" t="s">
        <v>606</v>
      </c>
      <c r="Y95" s="31" t="s">
        <v>143</v>
      </c>
    </row>
    <row r="96" spans="1:25" x14ac:dyDescent="0.2">
      <c r="A96" s="30" t="s">
        <v>607</v>
      </c>
      <c r="B96" s="33" t="s">
        <v>608</v>
      </c>
      <c r="C96" s="30" t="s">
        <v>609</v>
      </c>
      <c r="D96" s="33">
        <v>2018</v>
      </c>
      <c r="E96" s="30" t="s">
        <v>610</v>
      </c>
      <c r="F96" s="34"/>
      <c r="G96" s="34"/>
      <c r="H96" s="34" t="s">
        <v>77</v>
      </c>
      <c r="I96" s="34"/>
      <c r="J96" s="34"/>
      <c r="K96" s="33" t="s">
        <v>231</v>
      </c>
      <c r="L96" s="32">
        <v>92</v>
      </c>
      <c r="M96" s="32">
        <v>3</v>
      </c>
      <c r="N96" s="32"/>
      <c r="O96" s="32"/>
      <c r="P96" s="33" t="s">
        <v>611</v>
      </c>
      <c r="Q96" s="33"/>
      <c r="R96" s="33"/>
      <c r="S96" s="33"/>
      <c r="T96" s="33"/>
      <c r="U96" s="33"/>
      <c r="V96" s="34" t="s">
        <v>447</v>
      </c>
      <c r="W96" s="33" t="s">
        <v>612</v>
      </c>
      <c r="X96" s="33"/>
      <c r="Y96" s="31" t="s">
        <v>166</v>
      </c>
    </row>
    <row r="97" spans="1:25" ht="51" x14ac:dyDescent="0.2">
      <c r="A97" s="30" t="s">
        <v>613</v>
      </c>
      <c r="B97" s="33" t="s">
        <v>614</v>
      </c>
      <c r="C97" s="30" t="s">
        <v>615</v>
      </c>
      <c r="D97" s="33">
        <v>2018</v>
      </c>
      <c r="E97" s="30" t="s">
        <v>616</v>
      </c>
      <c r="F97" s="34"/>
      <c r="G97" s="34"/>
      <c r="H97" s="34"/>
      <c r="I97" s="34"/>
      <c r="J97" s="34" t="s">
        <v>77</v>
      </c>
      <c r="K97" s="33" t="s">
        <v>362</v>
      </c>
      <c r="L97" s="32">
        <v>159</v>
      </c>
      <c r="M97" s="32"/>
      <c r="N97" s="32">
        <v>21</v>
      </c>
      <c r="O97" s="32">
        <v>31</v>
      </c>
      <c r="P97" s="33" t="s">
        <v>617</v>
      </c>
      <c r="Q97" s="33"/>
      <c r="R97" s="33"/>
      <c r="S97" s="33"/>
      <c r="T97" s="33"/>
      <c r="U97" s="33"/>
      <c r="V97" s="34" t="s">
        <v>100</v>
      </c>
      <c r="W97" s="33" t="s">
        <v>618</v>
      </c>
      <c r="X97" s="33" t="s">
        <v>619</v>
      </c>
      <c r="Y97" s="31" t="s">
        <v>166</v>
      </c>
    </row>
    <row r="98" spans="1:25" ht="38.25" customHeight="1" x14ac:dyDescent="0.2">
      <c r="A98" s="30" t="s">
        <v>620</v>
      </c>
      <c r="B98" s="33"/>
      <c r="C98" s="30" t="s">
        <v>621</v>
      </c>
      <c r="D98" s="33">
        <v>2017</v>
      </c>
      <c r="E98" s="30" t="s">
        <v>622</v>
      </c>
      <c r="F98" s="40" t="s">
        <v>77</v>
      </c>
      <c r="G98" s="40"/>
      <c r="H98" s="40" t="s">
        <v>77</v>
      </c>
      <c r="I98" s="40" t="s">
        <v>77</v>
      </c>
      <c r="J98" s="40"/>
      <c r="K98" s="33" t="s">
        <v>99</v>
      </c>
      <c r="L98" s="32"/>
      <c r="M98" s="32"/>
      <c r="N98" s="32" t="s">
        <v>623</v>
      </c>
      <c r="O98" s="32" t="s">
        <v>623</v>
      </c>
      <c r="P98" s="33"/>
      <c r="Q98" s="33"/>
      <c r="R98" s="33"/>
      <c r="S98" s="33"/>
      <c r="T98" s="33"/>
      <c r="U98" s="33"/>
      <c r="V98" s="34" t="s">
        <v>136</v>
      </c>
      <c r="W98" s="33"/>
      <c r="X98" s="33"/>
      <c r="Y98" s="31"/>
    </row>
    <row r="99" spans="1:25" x14ac:dyDescent="0.2">
      <c r="A99" s="30" t="s">
        <v>624</v>
      </c>
      <c r="B99" s="33" t="s">
        <v>625</v>
      </c>
      <c r="C99" s="30" t="s">
        <v>626</v>
      </c>
      <c r="D99" s="33">
        <v>2017</v>
      </c>
      <c r="E99" s="30" t="s">
        <v>627</v>
      </c>
      <c r="F99" s="34"/>
      <c r="G99" s="34"/>
      <c r="H99" s="34"/>
      <c r="I99" s="34"/>
      <c r="J99" s="34"/>
      <c r="K99" s="33" t="s">
        <v>99</v>
      </c>
      <c r="L99" s="32"/>
      <c r="M99" s="32"/>
      <c r="N99" s="32">
        <v>1607</v>
      </c>
      <c r="O99" s="32">
        <v>1638</v>
      </c>
      <c r="P99" s="33"/>
      <c r="Q99" s="33"/>
      <c r="R99" s="33"/>
      <c r="S99" s="33"/>
      <c r="T99" s="33"/>
      <c r="U99" s="33"/>
      <c r="V99" s="34" t="s">
        <v>238</v>
      </c>
      <c r="W99" s="33" t="s">
        <v>628</v>
      </c>
      <c r="X99" s="33"/>
      <c r="Y99" s="31" t="s">
        <v>166</v>
      </c>
    </row>
    <row r="100" spans="1:25" ht="38.25" customHeight="1" x14ac:dyDescent="0.2">
      <c r="A100" s="30" t="s">
        <v>629</v>
      </c>
      <c r="B100" s="33" t="s">
        <v>630</v>
      </c>
      <c r="C100" s="30" t="s">
        <v>631</v>
      </c>
      <c r="D100" s="33">
        <v>2017</v>
      </c>
      <c r="E100" s="30" t="s">
        <v>616</v>
      </c>
      <c r="F100" s="34"/>
      <c r="G100" s="34"/>
      <c r="H100" s="34"/>
      <c r="I100" s="34"/>
      <c r="J100" s="34" t="s">
        <v>77</v>
      </c>
      <c r="K100" s="33" t="s">
        <v>362</v>
      </c>
      <c r="L100" s="32">
        <v>155</v>
      </c>
      <c r="M100" s="32"/>
      <c r="N100" s="32">
        <v>33</v>
      </c>
      <c r="O100" s="32">
        <v>42</v>
      </c>
      <c r="P100" s="33" t="s">
        <v>632</v>
      </c>
      <c r="Q100" s="33"/>
      <c r="R100" s="33"/>
      <c r="S100" s="33"/>
      <c r="T100" s="33"/>
      <c r="U100" s="33"/>
      <c r="V100" s="34" t="s">
        <v>100</v>
      </c>
      <c r="W100" s="33" t="s">
        <v>633</v>
      </c>
      <c r="X100" s="33" t="s">
        <v>634</v>
      </c>
      <c r="Y100" s="31" t="s">
        <v>166</v>
      </c>
    </row>
    <row r="101" spans="1:25" ht="38.25" customHeight="1" x14ac:dyDescent="0.2">
      <c r="A101" s="30" t="s">
        <v>309</v>
      </c>
      <c r="B101" s="33"/>
      <c r="C101" s="30" t="s">
        <v>635</v>
      </c>
      <c r="D101" s="33">
        <v>2017</v>
      </c>
      <c r="E101" s="30" t="s">
        <v>636</v>
      </c>
      <c r="F101" s="40" t="s">
        <v>77</v>
      </c>
      <c r="G101" s="40"/>
      <c r="H101" s="40" t="s">
        <v>77</v>
      </c>
      <c r="I101" s="40" t="s">
        <v>77</v>
      </c>
      <c r="J101" s="40"/>
      <c r="K101" s="33" t="s">
        <v>129</v>
      </c>
      <c r="L101" s="32"/>
      <c r="M101" s="32"/>
      <c r="N101" s="32" t="s">
        <v>637</v>
      </c>
      <c r="O101" s="32" t="s">
        <v>637</v>
      </c>
      <c r="P101" s="33"/>
      <c r="Q101" s="33"/>
      <c r="R101" s="33"/>
      <c r="S101" s="33"/>
      <c r="T101" s="33"/>
      <c r="U101" s="33"/>
      <c r="V101" s="34" t="s">
        <v>136</v>
      </c>
      <c r="W101" s="33"/>
      <c r="X101" s="33"/>
      <c r="Y101" s="31"/>
    </row>
    <row r="102" spans="1:25" ht="38.25" x14ac:dyDescent="0.2">
      <c r="A102" s="30" t="s">
        <v>401</v>
      </c>
      <c r="B102" s="33" t="s">
        <v>402</v>
      </c>
      <c r="C102" s="30" t="s">
        <v>638</v>
      </c>
      <c r="D102" s="33">
        <v>2017</v>
      </c>
      <c r="E102" s="30" t="s">
        <v>639</v>
      </c>
      <c r="F102" s="34"/>
      <c r="G102" s="34"/>
      <c r="H102" s="34"/>
      <c r="I102" s="34"/>
      <c r="J102" s="34" t="s">
        <v>77</v>
      </c>
      <c r="K102" s="33" t="s">
        <v>134</v>
      </c>
      <c r="L102" s="32">
        <v>133</v>
      </c>
      <c r="M102" s="32">
        <v>3</v>
      </c>
      <c r="N102" s="32">
        <v>893</v>
      </c>
      <c r="O102" s="32">
        <v>901</v>
      </c>
      <c r="P102" s="33" t="s">
        <v>640</v>
      </c>
      <c r="Q102" s="33" t="str">
        <f>HYPERLINK("http://dx.doi.org/10.1515/zrp-2017-0042","http://dx.doi.org/10.1515/zrp-2017-0042")</f>
        <v>http://dx.doi.org/10.1515/zrp-2017-0042</v>
      </c>
      <c r="R102" s="33"/>
      <c r="S102" s="33" t="s">
        <v>260</v>
      </c>
      <c r="T102" s="33" t="s">
        <v>260</v>
      </c>
      <c r="U102" s="33" t="s">
        <v>260</v>
      </c>
      <c r="V102" s="34" t="s">
        <v>100</v>
      </c>
      <c r="W102" s="33"/>
      <c r="X102" s="33"/>
      <c r="Y102" s="31" t="s">
        <v>262</v>
      </c>
    </row>
    <row r="103" spans="1:25" ht="38.25" x14ac:dyDescent="0.2">
      <c r="A103" s="30" t="s">
        <v>641</v>
      </c>
      <c r="B103" s="33" t="s">
        <v>642</v>
      </c>
      <c r="C103" s="30" t="s">
        <v>643</v>
      </c>
      <c r="D103" s="33">
        <v>2017</v>
      </c>
      <c r="E103" s="30" t="s">
        <v>492</v>
      </c>
      <c r="F103" s="34" t="s">
        <v>77</v>
      </c>
      <c r="G103" s="34"/>
      <c r="H103" s="34"/>
      <c r="I103" s="34"/>
      <c r="J103" s="34"/>
      <c r="K103" s="33" t="s">
        <v>99</v>
      </c>
      <c r="L103" s="32">
        <v>66</v>
      </c>
      <c r="M103" s="32"/>
      <c r="N103" s="32">
        <v>319</v>
      </c>
      <c r="O103" s="32">
        <v>336</v>
      </c>
      <c r="P103" s="33"/>
      <c r="Q103" s="33" t="s">
        <v>644</v>
      </c>
      <c r="R103" s="33"/>
      <c r="S103" s="33"/>
      <c r="T103" s="33"/>
      <c r="U103" s="33"/>
      <c r="V103" s="34" t="s">
        <v>447</v>
      </c>
      <c r="W103" s="33" t="s">
        <v>645</v>
      </c>
      <c r="X103" s="33"/>
      <c r="Y103" s="31" t="s">
        <v>166</v>
      </c>
    </row>
    <row r="104" spans="1:25" ht="38.25" x14ac:dyDescent="0.2">
      <c r="A104" s="30" t="s">
        <v>646</v>
      </c>
      <c r="B104" s="33" t="s">
        <v>647</v>
      </c>
      <c r="C104" s="30" t="s">
        <v>648</v>
      </c>
      <c r="D104" s="33">
        <v>2017</v>
      </c>
      <c r="E104" s="30" t="s">
        <v>576</v>
      </c>
      <c r="F104" s="34"/>
      <c r="G104" s="34"/>
      <c r="H104" s="34"/>
      <c r="I104" s="34"/>
      <c r="J104" s="34" t="s">
        <v>77</v>
      </c>
      <c r="K104" s="33" t="s">
        <v>155</v>
      </c>
      <c r="L104" s="32" t="s">
        <v>260</v>
      </c>
      <c r="M104" s="32">
        <v>30</v>
      </c>
      <c r="N104" s="32">
        <v>109</v>
      </c>
      <c r="O104" s="32" t="s">
        <v>405</v>
      </c>
      <c r="P104" s="33" t="s">
        <v>649</v>
      </c>
      <c r="Q104" s="33" t="str">
        <f>HYPERLINK("http://dx.doi.org/10.4000/diasporas.892","http://dx.doi.org/10.4000/diasporas.892")</f>
        <v>http://dx.doi.org/10.4000/diasporas.892</v>
      </c>
      <c r="R104" s="33"/>
      <c r="S104" s="33" t="s">
        <v>260</v>
      </c>
      <c r="T104" s="33" t="s">
        <v>260</v>
      </c>
      <c r="U104" s="33" t="s">
        <v>260</v>
      </c>
      <c r="V104" s="34" t="s">
        <v>100</v>
      </c>
      <c r="W104" s="33"/>
      <c r="X104" s="33"/>
      <c r="Y104" s="31" t="s">
        <v>262</v>
      </c>
    </row>
    <row r="105" spans="1:25" ht="51" customHeight="1" x14ac:dyDescent="0.2">
      <c r="A105" s="30" t="s">
        <v>650</v>
      </c>
      <c r="B105" s="33" t="s">
        <v>651</v>
      </c>
      <c r="C105" s="30" t="s">
        <v>652</v>
      </c>
      <c r="D105" s="33">
        <v>2017</v>
      </c>
      <c r="E105" s="30" t="s">
        <v>653</v>
      </c>
      <c r="F105" s="34"/>
      <c r="G105" s="34"/>
      <c r="H105" s="34" t="s">
        <v>77</v>
      </c>
      <c r="I105" s="34"/>
      <c r="J105" s="34"/>
      <c r="K105" s="33" t="s">
        <v>155</v>
      </c>
      <c r="L105" s="32"/>
      <c r="M105" s="32">
        <v>27</v>
      </c>
      <c r="N105" s="32"/>
      <c r="O105" s="32"/>
      <c r="P105" s="33" t="s">
        <v>654</v>
      </c>
      <c r="Q105" s="33"/>
      <c r="R105" s="33"/>
      <c r="S105" s="33"/>
      <c r="T105" s="33"/>
      <c r="U105" s="33"/>
      <c r="V105" s="34" t="s">
        <v>447</v>
      </c>
      <c r="W105" s="33" t="s">
        <v>655</v>
      </c>
      <c r="X105" s="33"/>
      <c r="Y105" s="31" t="s">
        <v>166</v>
      </c>
    </row>
    <row r="106" spans="1:25" ht="25.5" x14ac:dyDescent="0.2">
      <c r="A106" s="30" t="s">
        <v>656</v>
      </c>
      <c r="B106" s="33" t="s">
        <v>657</v>
      </c>
      <c r="C106" s="30" t="s">
        <v>658</v>
      </c>
      <c r="D106" s="33">
        <v>2017</v>
      </c>
      <c r="E106" s="30" t="s">
        <v>320</v>
      </c>
      <c r="F106" s="34"/>
      <c r="G106" s="34"/>
      <c r="H106" s="34"/>
      <c r="I106" s="34"/>
      <c r="J106" s="34" t="s">
        <v>77</v>
      </c>
      <c r="K106" s="33" t="s">
        <v>134</v>
      </c>
      <c r="L106" s="32">
        <v>175</v>
      </c>
      <c r="M106" s="32">
        <v>2</v>
      </c>
      <c r="N106" s="32">
        <v>113</v>
      </c>
      <c r="O106" s="32" t="s">
        <v>405</v>
      </c>
      <c r="P106" s="33" t="s">
        <v>659</v>
      </c>
      <c r="Q106" s="33" t="s">
        <v>660</v>
      </c>
      <c r="R106" s="33"/>
      <c r="S106" s="33" t="s">
        <v>260</v>
      </c>
      <c r="T106" s="33" t="s">
        <v>260</v>
      </c>
      <c r="U106" s="33" t="s">
        <v>260</v>
      </c>
      <c r="V106" s="34" t="s">
        <v>100</v>
      </c>
      <c r="W106" s="33"/>
      <c r="X106" s="33"/>
      <c r="Y106" s="31" t="s">
        <v>262</v>
      </c>
    </row>
    <row r="107" spans="1:25" ht="38.25" x14ac:dyDescent="0.2">
      <c r="A107" s="30" t="s">
        <v>661</v>
      </c>
      <c r="B107" s="33" t="s">
        <v>662</v>
      </c>
      <c r="C107" s="30" t="s">
        <v>663</v>
      </c>
      <c r="D107" s="33">
        <v>2017</v>
      </c>
      <c r="E107" s="30" t="s">
        <v>664</v>
      </c>
      <c r="F107" s="34"/>
      <c r="G107" s="34"/>
      <c r="H107" s="34"/>
      <c r="I107" s="34"/>
      <c r="J107" s="34" t="s">
        <v>77</v>
      </c>
      <c r="K107" s="33" t="s">
        <v>210</v>
      </c>
      <c r="L107" s="32">
        <v>188</v>
      </c>
      <c r="M107" s="32">
        <v>3</v>
      </c>
      <c r="N107" s="32"/>
      <c r="O107" s="32"/>
      <c r="P107" s="33" t="s">
        <v>665</v>
      </c>
      <c r="Q107" s="33" t="str">
        <f>HYPERLINK("http://dx.doi.org/10.1051/bsgf/2017178","http://dx.doi.org/10.1051/bsgf/2017178")</f>
        <v>http://dx.doi.org/10.1051/bsgf/2017178</v>
      </c>
      <c r="R107" s="33" t="s">
        <v>666</v>
      </c>
      <c r="S107" s="33" t="s">
        <v>667</v>
      </c>
      <c r="T107" s="33" t="s">
        <v>668</v>
      </c>
      <c r="U107" s="33"/>
      <c r="V107" s="34" t="s">
        <v>100</v>
      </c>
      <c r="W107" s="33" t="s">
        <v>669</v>
      </c>
      <c r="X107" s="33" t="s">
        <v>670</v>
      </c>
      <c r="Y107" s="31" t="s">
        <v>143</v>
      </c>
    </row>
    <row r="108" spans="1:25" ht="38.25" customHeight="1" x14ac:dyDescent="0.2">
      <c r="A108" s="30" t="s">
        <v>671</v>
      </c>
      <c r="B108" s="33" t="s">
        <v>672</v>
      </c>
      <c r="C108" s="30" t="s">
        <v>673</v>
      </c>
      <c r="D108" s="33">
        <v>2017</v>
      </c>
      <c r="E108" s="30" t="s">
        <v>518</v>
      </c>
      <c r="F108" s="34"/>
      <c r="G108" s="34"/>
      <c r="H108" s="34"/>
      <c r="I108" s="34" t="s">
        <v>77</v>
      </c>
      <c r="J108" s="34"/>
      <c r="K108" s="33" t="s">
        <v>210</v>
      </c>
      <c r="L108" s="32">
        <v>28</v>
      </c>
      <c r="M108" s="32">
        <v>4</v>
      </c>
      <c r="N108" s="32">
        <v>423</v>
      </c>
      <c r="O108" s="32">
        <v>454</v>
      </c>
      <c r="P108" s="33" t="s">
        <v>674</v>
      </c>
      <c r="Q108" s="33"/>
      <c r="R108" s="33"/>
      <c r="S108" s="33"/>
      <c r="T108" s="33"/>
      <c r="U108" s="33"/>
      <c r="V108" s="34" t="s">
        <v>100</v>
      </c>
      <c r="W108" s="33" t="s">
        <v>675</v>
      </c>
      <c r="X108" s="33" t="s">
        <v>676</v>
      </c>
      <c r="Y108" s="31" t="s">
        <v>143</v>
      </c>
    </row>
    <row r="109" spans="1:25" ht="38.25" customHeight="1" x14ac:dyDescent="0.2">
      <c r="A109" s="30" t="s">
        <v>677</v>
      </c>
      <c r="B109" s="33" t="s">
        <v>678</v>
      </c>
      <c r="C109" s="30" t="s">
        <v>679</v>
      </c>
      <c r="D109" s="33">
        <v>2017</v>
      </c>
      <c r="E109" s="30" t="s">
        <v>352</v>
      </c>
      <c r="F109" s="34"/>
      <c r="G109" s="34"/>
      <c r="H109" s="34"/>
      <c r="I109" s="34"/>
      <c r="J109" s="34" t="s">
        <v>77</v>
      </c>
      <c r="K109" s="33" t="s">
        <v>210</v>
      </c>
      <c r="L109" s="32">
        <v>428</v>
      </c>
      <c r="M109" s="32"/>
      <c r="N109" s="32">
        <v>3</v>
      </c>
      <c r="O109" s="32">
        <v>25</v>
      </c>
      <c r="P109" s="33" t="s">
        <v>680</v>
      </c>
      <c r="Q109" s="33"/>
      <c r="R109" s="33"/>
      <c r="S109" s="33"/>
      <c r="T109" s="33"/>
      <c r="U109" s="33"/>
      <c r="V109" s="34" t="s">
        <v>100</v>
      </c>
      <c r="W109" s="33" t="s">
        <v>681</v>
      </c>
      <c r="X109" s="33" t="s">
        <v>682</v>
      </c>
      <c r="Y109" s="31" t="s">
        <v>166</v>
      </c>
    </row>
    <row r="110" spans="1:25" ht="38.25" customHeight="1" x14ac:dyDescent="0.2">
      <c r="A110" s="30" t="s">
        <v>683</v>
      </c>
      <c r="B110" s="33" t="s">
        <v>684</v>
      </c>
      <c r="C110" s="30" t="s">
        <v>685</v>
      </c>
      <c r="D110" s="33">
        <v>2017</v>
      </c>
      <c r="E110" s="30" t="s">
        <v>451</v>
      </c>
      <c r="F110" s="34"/>
      <c r="G110" s="34"/>
      <c r="H110" s="34"/>
      <c r="I110" s="34"/>
      <c r="J110" s="34"/>
      <c r="K110" s="33" t="s">
        <v>99</v>
      </c>
      <c r="L110" s="32">
        <v>12</v>
      </c>
      <c r="M110" s="32">
        <v>11</v>
      </c>
      <c r="N110" s="32"/>
      <c r="O110" s="32"/>
      <c r="P110" s="33" t="s">
        <v>686</v>
      </c>
      <c r="Q110" s="33" t="str">
        <f>HYPERLINK("http://dx.doi.org/10.1371/journal.pone.0188990","http://dx.doi.org/10.1371/journal.pone.0188990")</f>
        <v>http://dx.doi.org/10.1371/journal.pone.0188990</v>
      </c>
      <c r="R110" s="33"/>
      <c r="S110" s="33"/>
      <c r="T110" s="33"/>
      <c r="U110" s="33"/>
      <c r="V110" s="34" t="s">
        <v>100</v>
      </c>
      <c r="W110" s="33"/>
      <c r="X110" s="33" t="s">
        <v>687</v>
      </c>
      <c r="Y110" s="31" t="s">
        <v>143</v>
      </c>
    </row>
    <row r="111" spans="1:25" ht="38.25" x14ac:dyDescent="0.2">
      <c r="A111" s="30" t="s">
        <v>688</v>
      </c>
      <c r="B111" s="33" t="s">
        <v>689</v>
      </c>
      <c r="C111" s="30" t="s">
        <v>690</v>
      </c>
      <c r="D111" s="33">
        <v>2017</v>
      </c>
      <c r="E111" s="30" t="s">
        <v>266</v>
      </c>
      <c r="F111" s="34"/>
      <c r="G111" s="34"/>
      <c r="H111" s="34"/>
      <c r="I111" s="34"/>
      <c r="J111" s="34" t="s">
        <v>77</v>
      </c>
      <c r="K111" s="33" t="s">
        <v>134</v>
      </c>
      <c r="L111" s="32">
        <v>41</v>
      </c>
      <c r="M111" s="32">
        <v>1</v>
      </c>
      <c r="N111" s="32">
        <v>111</v>
      </c>
      <c r="O111" s="32">
        <v>123</v>
      </c>
      <c r="P111" s="33" t="s">
        <v>691</v>
      </c>
      <c r="Q111" s="33" t="str">
        <f>HYPERLINK("http://dx.doi.org/10.4000/archeosciences.4934","http://dx.doi.org/10.4000/archeosciences.4934")</f>
        <v>http://dx.doi.org/10.4000/archeosciences.4934</v>
      </c>
      <c r="R111" s="33"/>
      <c r="S111" s="33" t="s">
        <v>260</v>
      </c>
      <c r="T111" s="33" t="s">
        <v>260</v>
      </c>
      <c r="U111" s="33" t="s">
        <v>260</v>
      </c>
      <c r="V111" s="34" t="s">
        <v>100</v>
      </c>
      <c r="W111" s="33"/>
      <c r="X111" s="33"/>
      <c r="Y111" s="31" t="s">
        <v>262</v>
      </c>
    </row>
    <row r="112" spans="1:25" ht="25.5" customHeight="1" x14ac:dyDescent="0.2">
      <c r="A112" s="30" t="s">
        <v>692</v>
      </c>
      <c r="B112" s="33" t="s">
        <v>693</v>
      </c>
      <c r="C112" s="30" t="s">
        <v>694</v>
      </c>
      <c r="D112" s="33">
        <v>2017</v>
      </c>
      <c r="E112" s="30" t="s">
        <v>695</v>
      </c>
      <c r="F112" s="34"/>
      <c r="G112" s="34"/>
      <c r="H112" s="34"/>
      <c r="I112" s="34"/>
      <c r="J112" s="34" t="s">
        <v>77</v>
      </c>
      <c r="K112" s="33" t="s">
        <v>210</v>
      </c>
      <c r="L112" s="32">
        <v>188</v>
      </c>
      <c r="M112" s="32">
        <v>5</v>
      </c>
      <c r="N112" s="32" t="s">
        <v>260</v>
      </c>
      <c r="O112" s="32" t="s">
        <v>260</v>
      </c>
      <c r="P112" s="33" t="s">
        <v>696</v>
      </c>
      <c r="Q112" s="33" t="str">
        <f>HYPERLINK("http://dx.doi.org/10.1051/bsgf/2017187","http://dx.doi.org/10.1051/bsgf/2017187")</f>
        <v>http://dx.doi.org/10.1051/bsgf/2017187</v>
      </c>
      <c r="R112" s="33"/>
      <c r="S112" s="33" t="s">
        <v>260</v>
      </c>
      <c r="T112" s="33" t="s">
        <v>260</v>
      </c>
      <c r="U112" s="33" t="s">
        <v>260</v>
      </c>
      <c r="V112" s="34" t="s">
        <v>100</v>
      </c>
      <c r="W112" s="33"/>
      <c r="X112" s="33"/>
      <c r="Y112" s="31" t="s">
        <v>262</v>
      </c>
    </row>
    <row r="113" spans="1:25" ht="25.5" customHeight="1" x14ac:dyDescent="0.2">
      <c r="A113" s="30" t="s">
        <v>697</v>
      </c>
      <c r="B113" s="33" t="s">
        <v>698</v>
      </c>
      <c r="C113" s="30" t="s">
        <v>699</v>
      </c>
      <c r="D113" s="33">
        <v>2017</v>
      </c>
      <c r="E113" s="30" t="s">
        <v>352</v>
      </c>
      <c r="F113" s="34" t="s">
        <v>77</v>
      </c>
      <c r="G113" s="34"/>
      <c r="H113" s="34"/>
      <c r="I113" s="34"/>
      <c r="J113" s="34"/>
      <c r="K113" s="33" t="s">
        <v>99</v>
      </c>
      <c r="L113" s="32">
        <v>428</v>
      </c>
      <c r="M113" s="32"/>
      <c r="N113" s="32">
        <v>79</v>
      </c>
      <c r="O113" s="32">
        <v>90</v>
      </c>
      <c r="P113" s="33" t="s">
        <v>700</v>
      </c>
      <c r="Q113" s="33" t="str">
        <f>HYPERLINK("http://dx.doi.org/10.1016/j.quaint.2015.10.110","http://dx.doi.org/10.1016/j.quaint.2015.10.110")</f>
        <v>http://dx.doi.org/10.1016/j.quaint.2015.10.110</v>
      </c>
      <c r="R113" s="33" t="s">
        <v>701</v>
      </c>
      <c r="S113" s="33" t="s">
        <v>702</v>
      </c>
      <c r="T113" s="33" t="s">
        <v>703</v>
      </c>
      <c r="U113" s="33" t="s">
        <v>704</v>
      </c>
      <c r="V113" s="34" t="s">
        <v>100</v>
      </c>
      <c r="W113" s="33" t="s">
        <v>705</v>
      </c>
      <c r="X113" s="33" t="s">
        <v>706</v>
      </c>
      <c r="Y113" s="31" t="s">
        <v>143</v>
      </c>
    </row>
    <row r="114" spans="1:25" ht="38.25" customHeight="1" x14ac:dyDescent="0.2">
      <c r="A114" s="30" t="s">
        <v>707</v>
      </c>
      <c r="B114" s="33"/>
      <c r="C114" s="30" t="s">
        <v>708</v>
      </c>
      <c r="D114" s="33">
        <v>2017</v>
      </c>
      <c r="E114" s="30" t="s">
        <v>709</v>
      </c>
      <c r="F114" s="40"/>
      <c r="G114" s="40"/>
      <c r="H114" s="40" t="s">
        <v>77</v>
      </c>
      <c r="I114" s="40"/>
      <c r="J114" s="40"/>
      <c r="K114" s="33" t="s">
        <v>412</v>
      </c>
      <c r="L114" s="32"/>
      <c r="M114" s="32"/>
      <c r="N114" s="32" t="s">
        <v>710</v>
      </c>
      <c r="O114" s="32" t="s">
        <v>710</v>
      </c>
      <c r="P114" s="33"/>
      <c r="Q114" s="33"/>
      <c r="R114" s="33"/>
      <c r="S114" s="33"/>
      <c r="T114" s="33"/>
      <c r="U114" s="33"/>
      <c r="V114" s="34" t="s">
        <v>136</v>
      </c>
      <c r="W114" s="33"/>
      <c r="X114" s="33" t="s">
        <v>711</v>
      </c>
      <c r="Y114" s="31"/>
    </row>
    <row r="115" spans="1:25" ht="25.5" customHeight="1" x14ac:dyDescent="0.2">
      <c r="A115" s="30" t="s">
        <v>712</v>
      </c>
      <c r="B115" s="33" t="s">
        <v>713</v>
      </c>
      <c r="C115" s="30" t="s">
        <v>714</v>
      </c>
      <c r="D115" s="33">
        <v>2017</v>
      </c>
      <c r="E115" s="30" t="s">
        <v>715</v>
      </c>
      <c r="F115" s="34"/>
      <c r="G115" s="34"/>
      <c r="H115" s="34"/>
      <c r="I115" s="34"/>
      <c r="J115" s="34" t="s">
        <v>77</v>
      </c>
      <c r="K115" s="33" t="s">
        <v>362</v>
      </c>
      <c r="L115" s="32">
        <v>187</v>
      </c>
      <c r="M115" s="32"/>
      <c r="N115" s="32">
        <v>54</v>
      </c>
      <c r="O115" s="32">
        <v>59</v>
      </c>
      <c r="P115" s="33" t="s">
        <v>716</v>
      </c>
      <c r="Q115" s="33"/>
      <c r="R115" s="33"/>
      <c r="S115" s="33"/>
      <c r="T115" s="33"/>
      <c r="U115" s="33"/>
      <c r="V115" s="34" t="s">
        <v>100</v>
      </c>
      <c r="W115" s="33" t="s">
        <v>717</v>
      </c>
      <c r="X115" s="33" t="s">
        <v>718</v>
      </c>
      <c r="Y115" s="31" t="s">
        <v>166</v>
      </c>
    </row>
    <row r="116" spans="1:25" ht="23.25" customHeight="1" x14ac:dyDescent="0.2">
      <c r="A116" s="30" t="s">
        <v>719</v>
      </c>
      <c r="B116" s="33" t="s">
        <v>720</v>
      </c>
      <c r="C116" s="30" t="s">
        <v>721</v>
      </c>
      <c r="D116" s="33">
        <v>2017</v>
      </c>
      <c r="E116" s="30" t="s">
        <v>320</v>
      </c>
      <c r="F116" s="34"/>
      <c r="G116" s="34"/>
      <c r="H116" s="34"/>
      <c r="I116" s="34"/>
      <c r="J116" s="34" t="s">
        <v>77</v>
      </c>
      <c r="K116" s="33" t="s">
        <v>134</v>
      </c>
      <c r="L116" s="32">
        <v>175</v>
      </c>
      <c r="M116" s="32">
        <v>3</v>
      </c>
      <c r="N116" s="32">
        <v>262</v>
      </c>
      <c r="O116" s="32">
        <v>269</v>
      </c>
      <c r="P116" s="33" t="s">
        <v>260</v>
      </c>
      <c r="Q116" s="33" t="s">
        <v>722</v>
      </c>
      <c r="R116" s="33"/>
      <c r="S116" s="33" t="s">
        <v>260</v>
      </c>
      <c r="T116" s="33" t="s">
        <v>260</v>
      </c>
      <c r="U116" s="33" t="s">
        <v>260</v>
      </c>
      <c r="V116" s="34" t="s">
        <v>100</v>
      </c>
      <c r="W116" s="33"/>
      <c r="X116" s="33"/>
      <c r="Y116" s="31" t="s">
        <v>262</v>
      </c>
    </row>
    <row r="117" spans="1:25" ht="38.25" customHeight="1" x14ac:dyDescent="0.2">
      <c r="A117" s="30" t="s">
        <v>723</v>
      </c>
      <c r="B117" s="33"/>
      <c r="C117" s="30" t="s">
        <v>724</v>
      </c>
      <c r="D117" s="33">
        <v>2017</v>
      </c>
      <c r="E117" s="30" t="s">
        <v>198</v>
      </c>
      <c r="F117" s="34" t="s">
        <v>77</v>
      </c>
      <c r="G117" s="34"/>
      <c r="H117" s="34" t="s">
        <v>77</v>
      </c>
      <c r="I117" s="34" t="s">
        <v>77</v>
      </c>
      <c r="J117" s="34"/>
      <c r="K117" s="33" t="s">
        <v>218</v>
      </c>
      <c r="L117" s="32"/>
      <c r="M117" s="32"/>
      <c r="N117" s="32"/>
      <c r="O117" s="32"/>
      <c r="P117" s="33"/>
      <c r="Q117" s="33"/>
      <c r="R117" s="33"/>
      <c r="S117" s="33"/>
      <c r="T117" s="33"/>
      <c r="U117" s="33"/>
      <c r="V117" s="34" t="s">
        <v>92</v>
      </c>
      <c r="W117" s="33"/>
      <c r="X117" s="33" t="s">
        <v>725</v>
      </c>
      <c r="Y117" s="31" t="s">
        <v>199</v>
      </c>
    </row>
    <row r="118" spans="1:25" ht="25.5" customHeight="1" x14ac:dyDescent="0.2">
      <c r="A118" s="30" t="s">
        <v>726</v>
      </c>
      <c r="B118" s="33" t="s">
        <v>727</v>
      </c>
      <c r="C118" s="30" t="s">
        <v>728</v>
      </c>
      <c r="D118" s="33">
        <v>2016</v>
      </c>
      <c r="E118" s="30" t="s">
        <v>729</v>
      </c>
      <c r="F118" s="34"/>
      <c r="G118" s="34"/>
      <c r="H118" s="34" t="s">
        <v>77</v>
      </c>
      <c r="I118" s="34"/>
      <c r="J118" s="34"/>
      <c r="K118" s="33" t="s">
        <v>126</v>
      </c>
      <c r="L118" s="32">
        <v>94</v>
      </c>
      <c r="M118" s="32">
        <v>10</v>
      </c>
      <c r="N118" s="32">
        <v>1001</v>
      </c>
      <c r="O118" s="32">
        <v>1007</v>
      </c>
      <c r="P118" s="33" t="s">
        <v>730</v>
      </c>
      <c r="Q118" s="33" t="str">
        <f>HYPERLINK("http://dx.doi.org/10.1139/cjb-2016-0067","http://dx.doi.org/10.1139/cjb-2016-0067")</f>
        <v>http://dx.doi.org/10.1139/cjb-2016-0067</v>
      </c>
      <c r="R118" s="33"/>
      <c r="S118" s="33"/>
      <c r="T118" s="33"/>
      <c r="U118" s="33"/>
      <c r="V118" s="34" t="s">
        <v>731</v>
      </c>
      <c r="W118" s="33" t="s">
        <v>732</v>
      </c>
      <c r="X118" s="33" t="s">
        <v>733</v>
      </c>
      <c r="Y118" s="31" t="s">
        <v>143</v>
      </c>
    </row>
    <row r="119" spans="1:25" ht="25.5" customHeight="1" x14ac:dyDescent="0.2">
      <c r="A119" s="30" t="s">
        <v>734</v>
      </c>
      <c r="B119" s="33" t="s">
        <v>735</v>
      </c>
      <c r="C119" s="30" t="s">
        <v>736</v>
      </c>
      <c r="D119" s="33">
        <v>2016</v>
      </c>
      <c r="E119" s="30" t="s">
        <v>737</v>
      </c>
      <c r="F119" s="34"/>
      <c r="G119" s="34"/>
      <c r="H119" s="34"/>
      <c r="I119" s="34"/>
      <c r="J119" s="34" t="s">
        <v>77</v>
      </c>
      <c r="K119" s="33" t="s">
        <v>218</v>
      </c>
      <c r="L119" s="32">
        <v>169</v>
      </c>
      <c r="M119" s="32"/>
      <c r="N119" s="32">
        <v>147</v>
      </c>
      <c r="O119" s="32">
        <v>159</v>
      </c>
      <c r="P119" s="33" t="s">
        <v>738</v>
      </c>
      <c r="Q119" s="33" t="str">
        <f>HYPERLINK("http://dx.doi.org/10.1016/j.atmosres.2015.09.015","http://dx.doi.org/10.1016/j.atmosres.2015.09.015")</f>
        <v>http://dx.doi.org/10.1016/j.atmosres.2015.09.015</v>
      </c>
      <c r="R119" s="33"/>
      <c r="S119" s="33"/>
      <c r="T119" s="33"/>
      <c r="U119" s="33"/>
      <c r="V119" s="34" t="s">
        <v>447</v>
      </c>
      <c r="W119" s="33" t="s">
        <v>739</v>
      </c>
      <c r="X119" s="33" t="s">
        <v>740</v>
      </c>
      <c r="Y119" s="31" t="s">
        <v>143</v>
      </c>
    </row>
    <row r="120" spans="1:25" ht="25.5" x14ac:dyDescent="0.2">
      <c r="A120" s="30" t="s">
        <v>741</v>
      </c>
      <c r="B120" s="33" t="s">
        <v>742</v>
      </c>
      <c r="C120" s="30" t="s">
        <v>743</v>
      </c>
      <c r="D120" s="33">
        <v>2016</v>
      </c>
      <c r="E120" s="30" t="s">
        <v>744</v>
      </c>
      <c r="F120" s="34"/>
      <c r="G120" s="34"/>
      <c r="H120" s="34" t="s">
        <v>77</v>
      </c>
      <c r="I120" s="34"/>
      <c r="J120" s="34"/>
      <c r="K120" s="33" t="s">
        <v>126</v>
      </c>
      <c r="L120" s="32">
        <v>215</v>
      </c>
      <c r="M120" s="32"/>
      <c r="N120" s="32">
        <v>133</v>
      </c>
      <c r="O120" s="32">
        <v>139</v>
      </c>
      <c r="P120" s="33" t="s">
        <v>745</v>
      </c>
      <c r="Q120" s="33" t="str">
        <f>HYPERLINK("http://dx.doi.org/10.1016/j.agee.2015.09.019","http://dx.doi.org/10.1016/j.agee.2015.09.019")</f>
        <v>http://dx.doi.org/10.1016/j.agee.2015.09.019</v>
      </c>
      <c r="R120" s="33"/>
      <c r="S120" s="33"/>
      <c r="T120" s="33"/>
      <c r="U120" s="33"/>
      <c r="V120" s="34" t="s">
        <v>100</v>
      </c>
      <c r="W120" s="33" t="s">
        <v>746</v>
      </c>
      <c r="X120" s="33" t="s">
        <v>747</v>
      </c>
      <c r="Y120" s="31" t="s">
        <v>143</v>
      </c>
    </row>
    <row r="121" spans="1:25" ht="38.25" x14ac:dyDescent="0.2">
      <c r="A121" s="30" t="s">
        <v>748</v>
      </c>
      <c r="B121" s="33" t="s">
        <v>749</v>
      </c>
      <c r="C121" s="30" t="s">
        <v>750</v>
      </c>
      <c r="D121" s="33">
        <v>2016</v>
      </c>
      <c r="E121" s="30" t="s">
        <v>751</v>
      </c>
      <c r="F121" s="34"/>
      <c r="G121" s="34"/>
      <c r="H121" s="34"/>
      <c r="I121" s="34"/>
      <c r="J121" s="34" t="s">
        <v>77</v>
      </c>
      <c r="K121" s="33" t="s">
        <v>186</v>
      </c>
      <c r="L121" s="32">
        <v>41</v>
      </c>
      <c r="M121" s="32">
        <v>1</v>
      </c>
      <c r="N121" s="32">
        <v>12</v>
      </c>
      <c r="O121" s="32">
        <v>17</v>
      </c>
      <c r="P121" s="33" t="s">
        <v>752</v>
      </c>
      <c r="Q121" s="33"/>
      <c r="R121" s="33"/>
      <c r="S121" s="33"/>
      <c r="T121" s="33"/>
      <c r="U121" s="33"/>
      <c r="V121" s="34" t="s">
        <v>100</v>
      </c>
      <c r="W121" s="33" t="s">
        <v>753</v>
      </c>
      <c r="X121" s="33" t="s">
        <v>754</v>
      </c>
      <c r="Y121" s="31" t="s">
        <v>166</v>
      </c>
    </row>
    <row r="122" spans="1:25" ht="38.25" x14ac:dyDescent="0.2">
      <c r="A122" s="30" t="s">
        <v>401</v>
      </c>
      <c r="B122" s="33" t="s">
        <v>402</v>
      </c>
      <c r="C122" s="30" t="s">
        <v>755</v>
      </c>
      <c r="D122" s="33">
        <v>2016</v>
      </c>
      <c r="E122" s="30" t="s">
        <v>404</v>
      </c>
      <c r="F122" s="34"/>
      <c r="G122" s="34"/>
      <c r="H122" s="34"/>
      <c r="I122" s="34"/>
      <c r="J122" s="34" t="s">
        <v>77</v>
      </c>
      <c r="K122" s="33" t="s">
        <v>134</v>
      </c>
      <c r="L122" s="32">
        <v>80</v>
      </c>
      <c r="M122" s="32">
        <v>319</v>
      </c>
      <c r="N122" s="32">
        <v>391</v>
      </c>
      <c r="O122" s="32">
        <v>398</v>
      </c>
      <c r="P122" s="33" t="s">
        <v>260</v>
      </c>
      <c r="Q122" s="33" t="s">
        <v>756</v>
      </c>
      <c r="R122" s="33"/>
      <c r="S122" s="33" t="s">
        <v>260</v>
      </c>
      <c r="T122" s="33" t="s">
        <v>260</v>
      </c>
      <c r="U122" s="33" t="s">
        <v>260</v>
      </c>
      <c r="V122" s="34" t="s">
        <v>100</v>
      </c>
      <c r="W122" s="33"/>
      <c r="X122" s="33"/>
      <c r="Y122" s="31" t="s">
        <v>262</v>
      </c>
    </row>
    <row r="123" spans="1:25" ht="38.25" customHeight="1" x14ac:dyDescent="0.2">
      <c r="A123" s="30" t="s">
        <v>401</v>
      </c>
      <c r="B123" s="33" t="s">
        <v>402</v>
      </c>
      <c r="C123" s="30" t="s">
        <v>757</v>
      </c>
      <c r="D123" s="33">
        <v>2016</v>
      </c>
      <c r="E123" s="30" t="s">
        <v>404</v>
      </c>
      <c r="F123" s="34"/>
      <c r="G123" s="34"/>
      <c r="H123" s="34"/>
      <c r="I123" s="34"/>
      <c r="J123" s="34" t="s">
        <v>77</v>
      </c>
      <c r="K123" s="33" t="s">
        <v>134</v>
      </c>
      <c r="L123" s="32">
        <v>80</v>
      </c>
      <c r="M123" s="32">
        <v>319</v>
      </c>
      <c r="N123" s="32">
        <v>369</v>
      </c>
      <c r="O123" s="32">
        <v>390</v>
      </c>
      <c r="P123" s="33" t="s">
        <v>260</v>
      </c>
      <c r="Q123" s="33" t="s">
        <v>758</v>
      </c>
      <c r="R123" s="33"/>
      <c r="S123" s="33" t="s">
        <v>260</v>
      </c>
      <c r="T123" s="33" t="s">
        <v>260</v>
      </c>
      <c r="U123" s="33" t="s">
        <v>260</v>
      </c>
      <c r="V123" s="34" t="s">
        <v>100</v>
      </c>
      <c r="W123" s="33"/>
      <c r="X123" s="33"/>
      <c r="Y123" s="31" t="s">
        <v>262</v>
      </c>
    </row>
    <row r="124" spans="1:25" ht="51" customHeight="1" x14ac:dyDescent="0.2">
      <c r="A124" s="30" t="s">
        <v>759</v>
      </c>
      <c r="B124" s="33" t="s">
        <v>760</v>
      </c>
      <c r="C124" s="30" t="s">
        <v>761</v>
      </c>
      <c r="D124" s="33">
        <v>2016</v>
      </c>
      <c r="E124" s="30" t="s">
        <v>762</v>
      </c>
      <c r="F124" s="34"/>
      <c r="G124" s="34"/>
      <c r="H124" s="34"/>
      <c r="I124" s="34"/>
      <c r="J124" s="34" t="s">
        <v>77</v>
      </c>
      <c r="K124" s="33" t="s">
        <v>155</v>
      </c>
      <c r="L124" s="32">
        <v>28</v>
      </c>
      <c r="M124" s="32">
        <v>4</v>
      </c>
      <c r="N124" s="32">
        <v>439</v>
      </c>
      <c r="O124" s="32">
        <v>449</v>
      </c>
      <c r="P124" s="33" t="s">
        <v>763</v>
      </c>
      <c r="Q124" s="33" t="str">
        <f>HYPERLINK("http://dx.doi.org/10.3917/spub.164.0439","http://dx.doi.org/10.3917/spub.164.0439")</f>
        <v>http://dx.doi.org/10.3917/spub.164.0439</v>
      </c>
      <c r="R124" s="33"/>
      <c r="S124" s="33" t="s">
        <v>260</v>
      </c>
      <c r="T124" s="33" t="s">
        <v>260</v>
      </c>
      <c r="U124" s="33" t="s">
        <v>260</v>
      </c>
      <c r="V124" s="34" t="s">
        <v>100</v>
      </c>
      <c r="W124" s="33"/>
      <c r="X124" s="33"/>
      <c r="Y124" s="31" t="s">
        <v>262</v>
      </c>
    </row>
    <row r="125" spans="1:25" ht="25.5" x14ac:dyDescent="0.2">
      <c r="A125" s="30" t="s">
        <v>287</v>
      </c>
      <c r="B125" s="33"/>
      <c r="C125" s="30" t="s">
        <v>764</v>
      </c>
      <c r="D125" s="33">
        <v>2016</v>
      </c>
      <c r="E125" s="30" t="s">
        <v>198</v>
      </c>
      <c r="F125" s="34"/>
      <c r="G125" s="34"/>
      <c r="H125" s="34" t="s">
        <v>77</v>
      </c>
      <c r="I125" s="34" t="s">
        <v>77</v>
      </c>
      <c r="J125" s="34"/>
      <c r="K125" s="33" t="s">
        <v>155</v>
      </c>
      <c r="L125" s="32"/>
      <c r="M125" s="32"/>
      <c r="N125" s="32"/>
      <c r="O125" s="32"/>
      <c r="P125" s="33"/>
      <c r="Q125" s="33" t="s">
        <v>765</v>
      </c>
      <c r="R125" s="33"/>
      <c r="S125" s="33"/>
      <c r="T125" s="33"/>
      <c r="U125" s="33"/>
      <c r="V125" s="34" t="s">
        <v>290</v>
      </c>
      <c r="W125" s="33"/>
      <c r="X125" s="33" t="s">
        <v>291</v>
      </c>
      <c r="Y125" s="31" t="s">
        <v>226</v>
      </c>
    </row>
    <row r="126" spans="1:25" ht="25.5" customHeight="1" x14ac:dyDescent="0.2">
      <c r="A126" s="30" t="s">
        <v>766</v>
      </c>
      <c r="B126" s="33" t="s">
        <v>767</v>
      </c>
      <c r="C126" s="30" t="s">
        <v>768</v>
      </c>
      <c r="D126" s="33">
        <v>2016</v>
      </c>
      <c r="E126" s="30" t="s">
        <v>769</v>
      </c>
      <c r="F126" s="34"/>
      <c r="G126" s="34"/>
      <c r="H126" s="34"/>
      <c r="I126" s="34"/>
      <c r="J126" s="34" t="s">
        <v>77</v>
      </c>
      <c r="K126" s="33" t="s">
        <v>218</v>
      </c>
      <c r="L126" s="32" t="s">
        <v>260</v>
      </c>
      <c r="M126" s="32">
        <v>5</v>
      </c>
      <c r="N126" s="32">
        <v>11</v>
      </c>
      <c r="O126" s="32">
        <v>16</v>
      </c>
      <c r="P126" s="33" t="s">
        <v>770</v>
      </c>
      <c r="Q126" s="33" t="str">
        <f>HYPERLINK("http://dx.doi.org/10.1051/lhb/2016044","http://dx.doi.org/10.1051/lhb/2016044")</f>
        <v>http://dx.doi.org/10.1051/lhb/2016044</v>
      </c>
      <c r="R126" s="33"/>
      <c r="S126" s="33" t="s">
        <v>260</v>
      </c>
      <c r="T126" s="33" t="s">
        <v>260</v>
      </c>
      <c r="U126" s="33" t="s">
        <v>260</v>
      </c>
      <c r="V126" s="34" t="s">
        <v>100</v>
      </c>
      <c r="W126" s="33"/>
      <c r="X126" s="33"/>
      <c r="Y126" s="31" t="s">
        <v>262</v>
      </c>
    </row>
    <row r="127" spans="1:25" ht="38.25" customHeight="1" x14ac:dyDescent="0.2">
      <c r="A127" s="30" t="s">
        <v>213</v>
      </c>
      <c r="B127" s="33"/>
      <c r="C127" s="30" t="s">
        <v>771</v>
      </c>
      <c r="D127" s="33">
        <v>2016</v>
      </c>
      <c r="E127" s="30" t="s">
        <v>198</v>
      </c>
      <c r="F127" s="34" t="s">
        <v>77</v>
      </c>
      <c r="G127" s="34"/>
      <c r="H127" s="34" t="s">
        <v>77</v>
      </c>
      <c r="I127" s="34" t="s">
        <v>77</v>
      </c>
      <c r="J127" s="34"/>
      <c r="K127" s="33" t="s">
        <v>218</v>
      </c>
      <c r="L127" s="32"/>
      <c r="M127" s="32"/>
      <c r="N127" s="32"/>
      <c r="O127" s="32"/>
      <c r="P127" s="33"/>
      <c r="Q127" s="33"/>
      <c r="R127" s="33"/>
      <c r="S127" s="33"/>
      <c r="T127" s="33"/>
      <c r="U127" s="33"/>
      <c r="V127" s="34" t="s">
        <v>92</v>
      </c>
      <c r="W127" s="33"/>
      <c r="X127" s="33" t="s">
        <v>772</v>
      </c>
      <c r="Y127" s="31" t="s">
        <v>199</v>
      </c>
    </row>
    <row r="128" spans="1:25" ht="25.5" customHeight="1" x14ac:dyDescent="0.2">
      <c r="A128" s="30" t="s">
        <v>773</v>
      </c>
      <c r="B128" s="33" t="s">
        <v>774</v>
      </c>
      <c r="C128" s="30" t="s">
        <v>775</v>
      </c>
      <c r="D128" s="33">
        <v>2016</v>
      </c>
      <c r="E128" s="30" t="s">
        <v>776</v>
      </c>
      <c r="F128" s="34"/>
      <c r="G128" s="34"/>
      <c r="H128" s="34"/>
      <c r="I128" s="34"/>
      <c r="J128" s="34" t="s">
        <v>77</v>
      </c>
      <c r="K128" s="33" t="s">
        <v>99</v>
      </c>
      <c r="L128" s="32"/>
      <c r="M128" s="32"/>
      <c r="N128" s="32">
        <v>699</v>
      </c>
      <c r="O128" s="32">
        <v>713</v>
      </c>
      <c r="P128" s="33"/>
      <c r="Q128" s="33"/>
      <c r="R128" s="33"/>
      <c r="S128" s="33"/>
      <c r="T128" s="33"/>
      <c r="U128" s="33"/>
      <c r="V128" s="34" t="s">
        <v>777</v>
      </c>
      <c r="W128" s="33" t="s">
        <v>778</v>
      </c>
      <c r="X128" s="33"/>
      <c r="Y128" s="31" t="s">
        <v>166</v>
      </c>
    </row>
    <row r="129" spans="1:25" ht="51" x14ac:dyDescent="0.2">
      <c r="A129" s="30" t="s">
        <v>779</v>
      </c>
      <c r="B129" s="33" t="s">
        <v>780</v>
      </c>
      <c r="C129" s="30" t="s">
        <v>781</v>
      </c>
      <c r="D129" s="33">
        <v>2016</v>
      </c>
      <c r="E129" s="30" t="s">
        <v>782</v>
      </c>
      <c r="F129" s="34"/>
      <c r="G129" s="34"/>
      <c r="H129" s="34"/>
      <c r="I129" s="34"/>
      <c r="J129" s="34" t="s">
        <v>77</v>
      </c>
      <c r="K129" s="33" t="s">
        <v>210</v>
      </c>
      <c r="L129" s="32">
        <v>283</v>
      </c>
      <c r="M129" s="32">
        <v>1827</v>
      </c>
      <c r="N129" s="32"/>
      <c r="O129" s="32"/>
      <c r="P129" s="33" t="s">
        <v>783</v>
      </c>
      <c r="Q129" s="33"/>
      <c r="R129" s="33"/>
      <c r="S129" s="33"/>
      <c r="T129" s="33"/>
      <c r="U129" s="33"/>
      <c r="V129" s="34" t="s">
        <v>100</v>
      </c>
      <c r="W129" s="33" t="s">
        <v>784</v>
      </c>
      <c r="X129" s="33" t="s">
        <v>785</v>
      </c>
      <c r="Y129" s="31" t="s">
        <v>166</v>
      </c>
    </row>
    <row r="130" spans="1:25" ht="51" customHeight="1" x14ac:dyDescent="0.2">
      <c r="A130" s="30" t="s">
        <v>786</v>
      </c>
      <c r="B130" s="33"/>
      <c r="C130" s="30" t="s">
        <v>787</v>
      </c>
      <c r="D130" s="33">
        <v>2016</v>
      </c>
      <c r="E130" s="30" t="s">
        <v>788</v>
      </c>
      <c r="F130" s="34"/>
      <c r="G130" s="34"/>
      <c r="H130" s="34" t="s">
        <v>77</v>
      </c>
      <c r="I130" s="34"/>
      <c r="J130" s="34"/>
      <c r="K130" s="33" t="s">
        <v>126</v>
      </c>
      <c r="L130" s="32"/>
      <c r="M130" s="32"/>
      <c r="N130" s="32" t="s">
        <v>789</v>
      </c>
      <c r="O130" s="32" t="s">
        <v>789</v>
      </c>
      <c r="P130" s="33"/>
      <c r="Q130" s="33" t="s">
        <v>790</v>
      </c>
      <c r="R130" s="33"/>
      <c r="S130" s="33"/>
      <c r="T130" s="33"/>
      <c r="U130" s="33"/>
      <c r="V130" s="34" t="s">
        <v>219</v>
      </c>
      <c r="W130" s="33"/>
      <c r="X130" s="33"/>
      <c r="Y130" s="31"/>
    </row>
    <row r="131" spans="1:25" ht="25.5" customHeight="1" x14ac:dyDescent="0.2">
      <c r="A131" s="30" t="s">
        <v>791</v>
      </c>
      <c r="B131" s="33" t="s">
        <v>792</v>
      </c>
      <c r="C131" s="30" t="s">
        <v>793</v>
      </c>
      <c r="D131" s="33">
        <v>2016</v>
      </c>
      <c r="E131" s="30" t="s">
        <v>320</v>
      </c>
      <c r="F131" s="34"/>
      <c r="G131" s="34"/>
      <c r="H131" s="34"/>
      <c r="I131" s="34"/>
      <c r="J131" s="34" t="s">
        <v>77</v>
      </c>
      <c r="K131" s="33" t="s">
        <v>134</v>
      </c>
      <c r="L131" s="32">
        <v>174</v>
      </c>
      <c r="M131" s="32">
        <v>1</v>
      </c>
      <c r="N131" s="32">
        <v>105</v>
      </c>
      <c r="O131" s="32">
        <v>108</v>
      </c>
      <c r="P131" s="33" t="s">
        <v>794</v>
      </c>
      <c r="Q131" s="33" t="str">
        <f>HYPERLINK("http://dx.doi.org/10.3406/bulmo.2016.12755","http://dx.doi.org/10.3406/bulmo.2016.12755")</f>
        <v>http://dx.doi.org/10.3406/bulmo.2016.12755</v>
      </c>
      <c r="R131" s="33"/>
      <c r="S131" s="33" t="s">
        <v>260</v>
      </c>
      <c r="T131" s="33" t="s">
        <v>260</v>
      </c>
      <c r="U131" s="33" t="s">
        <v>260</v>
      </c>
      <c r="V131" s="34" t="s">
        <v>100</v>
      </c>
      <c r="W131" s="33"/>
      <c r="X131" s="33"/>
      <c r="Y131" s="31" t="s">
        <v>262</v>
      </c>
    </row>
    <row r="132" spans="1:25" ht="25.5" customHeight="1" x14ac:dyDescent="0.2">
      <c r="A132" s="30" t="s">
        <v>795</v>
      </c>
      <c r="B132" s="33" t="s">
        <v>796</v>
      </c>
      <c r="C132" s="30" t="s">
        <v>797</v>
      </c>
      <c r="D132" s="33">
        <v>2016</v>
      </c>
      <c r="E132" s="30" t="s">
        <v>798</v>
      </c>
      <c r="F132" s="34"/>
      <c r="G132" s="34"/>
      <c r="H132" s="34" t="s">
        <v>77</v>
      </c>
      <c r="I132" s="34"/>
      <c r="J132" s="34"/>
      <c r="K132" s="33" t="s">
        <v>113</v>
      </c>
      <c r="L132" s="32"/>
      <c r="M132" s="32">
        <v>3</v>
      </c>
      <c r="N132" s="32" t="s">
        <v>799</v>
      </c>
      <c r="O132" s="32"/>
      <c r="P132" s="33"/>
      <c r="Q132" s="33"/>
      <c r="R132" s="33"/>
      <c r="S132" s="33"/>
      <c r="T132" s="33"/>
      <c r="U132" s="33"/>
      <c r="V132" s="34" t="s">
        <v>100</v>
      </c>
      <c r="W132" s="33"/>
      <c r="X132" s="33" t="s">
        <v>800</v>
      </c>
      <c r="Y132" s="31" t="s">
        <v>166</v>
      </c>
    </row>
    <row r="133" spans="1:25" ht="38.25" x14ac:dyDescent="0.2">
      <c r="A133" s="30" t="s">
        <v>801</v>
      </c>
      <c r="B133" s="33" t="s">
        <v>802</v>
      </c>
      <c r="C133" s="30" t="s">
        <v>803</v>
      </c>
      <c r="D133" s="33">
        <v>2016</v>
      </c>
      <c r="E133" s="30" t="s">
        <v>804</v>
      </c>
      <c r="F133" s="34"/>
      <c r="G133" s="34"/>
      <c r="H133" s="34"/>
      <c r="I133" s="34"/>
      <c r="J133" s="34" t="s">
        <v>77</v>
      </c>
      <c r="K133" s="33" t="s">
        <v>186</v>
      </c>
      <c r="L133" s="32">
        <v>44</v>
      </c>
      <c r="M133" s="32">
        <v>10</v>
      </c>
      <c r="N133" s="32">
        <v>557</v>
      </c>
      <c r="O133" s="32">
        <v>564</v>
      </c>
      <c r="P133" s="33" t="s">
        <v>805</v>
      </c>
      <c r="Q133" s="33" t="str">
        <f>HYPERLINK("http://dx.doi.org/10.1016/j.gyobfe.2016.07.007","http://dx.doi.org/10.1016/j.gyobfe.2016.07.007")</f>
        <v>http://dx.doi.org/10.1016/j.gyobfe.2016.07.007</v>
      </c>
      <c r="R133" s="33"/>
      <c r="S133" s="33" t="s">
        <v>260</v>
      </c>
      <c r="T133" s="33" t="s">
        <v>260</v>
      </c>
      <c r="U133" s="33" t="s">
        <v>260</v>
      </c>
      <c r="V133" s="34" t="s">
        <v>100</v>
      </c>
      <c r="W133" s="33"/>
      <c r="X133" s="33"/>
      <c r="Y133" s="31" t="s">
        <v>262</v>
      </c>
    </row>
    <row r="134" spans="1:25" ht="36.75" customHeight="1" x14ac:dyDescent="0.2">
      <c r="A134" s="30" t="s">
        <v>806</v>
      </c>
      <c r="B134" s="33" t="s">
        <v>807</v>
      </c>
      <c r="C134" s="30" t="s">
        <v>808</v>
      </c>
      <c r="D134" s="33">
        <v>2016</v>
      </c>
      <c r="E134" s="30" t="s">
        <v>809</v>
      </c>
      <c r="F134" s="34"/>
      <c r="G134" s="34"/>
      <c r="H134" s="34" t="s">
        <v>77</v>
      </c>
      <c r="I134" s="34"/>
      <c r="J134" s="34"/>
      <c r="K134" s="33" t="s">
        <v>113</v>
      </c>
      <c r="L134" s="32">
        <v>7</v>
      </c>
      <c r="M134" s="32"/>
      <c r="N134" s="32"/>
      <c r="O134" s="32"/>
      <c r="P134" s="33" t="s">
        <v>810</v>
      </c>
      <c r="Q134" s="33"/>
      <c r="R134" s="33" t="s">
        <v>811</v>
      </c>
      <c r="S134" s="33" t="s">
        <v>812</v>
      </c>
      <c r="T134" s="33" t="s">
        <v>813</v>
      </c>
      <c r="U134" s="33"/>
      <c r="V134" s="34" t="s">
        <v>551</v>
      </c>
      <c r="W134" s="33"/>
      <c r="X134" s="33"/>
      <c r="Y134" s="31" t="s">
        <v>166</v>
      </c>
    </row>
    <row r="135" spans="1:25" ht="36.75" customHeight="1" x14ac:dyDescent="0.2">
      <c r="A135" s="30" t="s">
        <v>814</v>
      </c>
      <c r="B135" s="33" t="s">
        <v>815</v>
      </c>
      <c r="C135" s="30" t="s">
        <v>816</v>
      </c>
      <c r="D135" s="33">
        <v>2016</v>
      </c>
      <c r="E135" s="30" t="s">
        <v>817</v>
      </c>
      <c r="F135" s="34"/>
      <c r="G135" s="34"/>
      <c r="H135" s="34" t="s">
        <v>77</v>
      </c>
      <c r="I135" s="34"/>
      <c r="J135" s="34"/>
      <c r="K135" s="33" t="s">
        <v>134</v>
      </c>
      <c r="L135" s="32">
        <v>29</v>
      </c>
      <c r="M135" s="32" t="s">
        <v>260</v>
      </c>
      <c r="N135" s="32">
        <v>833</v>
      </c>
      <c r="O135" s="32">
        <v>840</v>
      </c>
      <c r="P135" s="33" t="s">
        <v>818</v>
      </c>
      <c r="Q135" s="33" t="str">
        <f>HYPERLINK("http://dx.doi.org/10.1017/S1047759400072858","http://dx.doi.org/10.1017/S1047759400072858")</f>
        <v>http://dx.doi.org/10.1017/S1047759400072858</v>
      </c>
      <c r="R135" s="33"/>
      <c r="S135" s="33" t="s">
        <v>260</v>
      </c>
      <c r="T135" s="33" t="s">
        <v>260</v>
      </c>
      <c r="U135" s="33" t="s">
        <v>260</v>
      </c>
      <c r="V135" s="34" t="s">
        <v>100</v>
      </c>
      <c r="W135" s="33"/>
      <c r="X135" s="33"/>
      <c r="Y135" s="31" t="s">
        <v>262</v>
      </c>
    </row>
    <row r="136" spans="1:25" ht="38.25" x14ac:dyDescent="0.2">
      <c r="A136" s="30" t="s">
        <v>819</v>
      </c>
      <c r="B136" s="33" t="s">
        <v>820</v>
      </c>
      <c r="C136" s="30" t="s">
        <v>821</v>
      </c>
      <c r="D136" s="33">
        <v>2016</v>
      </c>
      <c r="E136" s="30" t="s">
        <v>616</v>
      </c>
      <c r="F136" s="34"/>
      <c r="G136" s="34"/>
      <c r="H136" s="34"/>
      <c r="I136" s="34"/>
      <c r="J136" s="34" t="s">
        <v>77</v>
      </c>
      <c r="K136" s="33" t="s">
        <v>362</v>
      </c>
      <c r="L136" s="32">
        <v>144</v>
      </c>
      <c r="M136" s="32"/>
      <c r="N136" s="32">
        <v>133</v>
      </c>
      <c r="O136" s="32">
        <v>143</v>
      </c>
      <c r="P136" s="33" t="s">
        <v>822</v>
      </c>
      <c r="Q136" s="33"/>
      <c r="R136" s="33"/>
      <c r="S136" s="33"/>
      <c r="T136" s="33"/>
      <c r="U136" s="33"/>
      <c r="V136" s="34" t="s">
        <v>100</v>
      </c>
      <c r="W136" s="33" t="s">
        <v>823</v>
      </c>
      <c r="X136" s="33" t="s">
        <v>824</v>
      </c>
      <c r="Y136" s="31" t="s">
        <v>166</v>
      </c>
    </row>
    <row r="137" spans="1:25" ht="38.25" customHeight="1" x14ac:dyDescent="0.2">
      <c r="A137" s="30" t="s">
        <v>825</v>
      </c>
      <c r="B137" s="33" t="s">
        <v>826</v>
      </c>
      <c r="C137" s="30" t="s">
        <v>827</v>
      </c>
      <c r="D137" s="33">
        <v>2016</v>
      </c>
      <c r="E137" s="30" t="s">
        <v>828</v>
      </c>
      <c r="F137" s="34"/>
      <c r="G137" s="34"/>
      <c r="H137" s="34"/>
      <c r="I137" s="34"/>
      <c r="J137" s="34" t="s">
        <v>77</v>
      </c>
      <c r="K137" s="33" t="s">
        <v>210</v>
      </c>
      <c r="L137" s="32">
        <v>102</v>
      </c>
      <c r="M137" s="32">
        <v>1</v>
      </c>
      <c r="N137" s="32">
        <v>31</v>
      </c>
      <c r="O137" s="32">
        <v>40</v>
      </c>
      <c r="P137" s="33" t="s">
        <v>829</v>
      </c>
      <c r="Q137" s="33" t="str">
        <f>HYPERLINK("http://dx.doi.org/10.1016/j.annpal.2016.01.001","http://dx.doi.org/10.1016/j.annpal.2016.01.001")</f>
        <v>http://dx.doi.org/10.1016/j.annpal.2016.01.001</v>
      </c>
      <c r="R137" s="33"/>
      <c r="S137" s="33"/>
      <c r="T137" s="33"/>
      <c r="U137" s="33"/>
      <c r="V137" s="34" t="s">
        <v>100</v>
      </c>
      <c r="W137" s="33" t="s">
        <v>830</v>
      </c>
      <c r="X137" s="33" t="s">
        <v>831</v>
      </c>
      <c r="Y137" s="31" t="s">
        <v>143</v>
      </c>
    </row>
    <row r="138" spans="1:25" ht="25.5" x14ac:dyDescent="0.2">
      <c r="A138" s="30" t="s">
        <v>832</v>
      </c>
      <c r="B138" s="33" t="s">
        <v>833</v>
      </c>
      <c r="C138" s="30" t="s">
        <v>834</v>
      </c>
      <c r="D138" s="33">
        <v>2016</v>
      </c>
      <c r="E138" s="30" t="s">
        <v>835</v>
      </c>
      <c r="F138" s="34"/>
      <c r="G138" s="34"/>
      <c r="H138" s="34"/>
      <c r="I138" s="34"/>
      <c r="J138" s="34"/>
      <c r="K138" s="33" t="s">
        <v>412</v>
      </c>
      <c r="L138" s="32">
        <v>540</v>
      </c>
      <c r="M138" s="32"/>
      <c r="N138" s="32">
        <v>1002</v>
      </c>
      <c r="O138" s="32">
        <v>1015</v>
      </c>
      <c r="P138" s="33" t="s">
        <v>836</v>
      </c>
      <c r="Q138" s="33" t="str">
        <f>HYPERLINK("http://dx.doi.org/10.1016/j.jhydrol.2016.07.012","http://dx.doi.org/10.1016/j.jhydrol.2016.07.012")</f>
        <v>http://dx.doi.org/10.1016/j.jhydrol.2016.07.012</v>
      </c>
      <c r="R138" s="33"/>
      <c r="S138" s="33"/>
      <c r="T138" s="33"/>
      <c r="U138" s="33"/>
      <c r="V138" s="34" t="s">
        <v>100</v>
      </c>
      <c r="W138" s="33" t="s">
        <v>837</v>
      </c>
      <c r="X138" s="33" t="s">
        <v>838</v>
      </c>
      <c r="Y138" s="31" t="s">
        <v>143</v>
      </c>
    </row>
    <row r="139" spans="1:25" ht="76.5" x14ac:dyDescent="0.2">
      <c r="A139" s="30" t="s">
        <v>839</v>
      </c>
      <c r="B139" s="33"/>
      <c r="C139" s="30" t="s">
        <v>840</v>
      </c>
      <c r="D139" s="33">
        <v>2016</v>
      </c>
      <c r="E139" s="30" t="s">
        <v>841</v>
      </c>
      <c r="F139" s="34" t="s">
        <v>77</v>
      </c>
      <c r="G139" s="34"/>
      <c r="H139" s="34" t="s">
        <v>77</v>
      </c>
      <c r="I139" s="34"/>
      <c r="J139" s="34"/>
      <c r="K139" s="33" t="s">
        <v>218</v>
      </c>
      <c r="L139" s="32"/>
      <c r="M139" s="32"/>
      <c r="N139" s="32">
        <v>1</v>
      </c>
      <c r="O139" s="32">
        <v>115</v>
      </c>
      <c r="P139" s="33"/>
      <c r="Q139" s="33" t="s">
        <v>842</v>
      </c>
      <c r="R139" s="33"/>
      <c r="S139" s="33"/>
      <c r="T139" s="33"/>
      <c r="U139" s="33"/>
      <c r="V139" s="34" t="s">
        <v>92</v>
      </c>
      <c r="W139" s="33" t="s">
        <v>843</v>
      </c>
      <c r="X139" s="33"/>
      <c r="Y139" s="31"/>
    </row>
    <row r="140" spans="1:25" ht="38.25" customHeight="1" x14ac:dyDescent="0.2">
      <c r="A140" s="30" t="s">
        <v>844</v>
      </c>
      <c r="B140" s="33" t="s">
        <v>845</v>
      </c>
      <c r="C140" s="30" t="s">
        <v>846</v>
      </c>
      <c r="D140" s="33">
        <v>2015</v>
      </c>
      <c r="E140" s="30" t="s">
        <v>847</v>
      </c>
      <c r="F140" s="34"/>
      <c r="G140" s="34"/>
      <c r="H140" s="34"/>
      <c r="I140" s="34"/>
      <c r="J140" s="34"/>
      <c r="K140" s="33" t="s">
        <v>422</v>
      </c>
      <c r="L140" s="32">
        <v>85</v>
      </c>
      <c r="M140" s="32"/>
      <c r="N140" s="32">
        <v>126</v>
      </c>
      <c r="O140" s="32">
        <v>135</v>
      </c>
      <c r="P140" s="33" t="s">
        <v>848</v>
      </c>
      <c r="Q140" s="33" t="str">
        <f>HYPERLINK("http://dx.doi.org/10.1016/j.cageo.2015.09.012","http://dx.doi.org/10.1016/j.cageo.2015.09.012")</f>
        <v>http://dx.doi.org/10.1016/j.cageo.2015.09.012</v>
      </c>
      <c r="R140" s="33"/>
      <c r="S140" s="33"/>
      <c r="T140" s="33"/>
      <c r="U140" s="33"/>
      <c r="V140" s="34" t="s">
        <v>100</v>
      </c>
      <c r="W140" s="33" t="s">
        <v>849</v>
      </c>
      <c r="X140" s="33" t="s">
        <v>850</v>
      </c>
      <c r="Y140" s="31" t="s">
        <v>143</v>
      </c>
    </row>
    <row r="141" spans="1:25" ht="38.25" x14ac:dyDescent="0.2">
      <c r="A141" s="30" t="s">
        <v>851</v>
      </c>
      <c r="B141" s="33" t="s">
        <v>852</v>
      </c>
      <c r="C141" s="30" t="s">
        <v>853</v>
      </c>
      <c r="D141" s="33">
        <v>2015</v>
      </c>
      <c r="E141" s="30" t="s">
        <v>209</v>
      </c>
      <c r="F141" s="34"/>
      <c r="G141" s="34"/>
      <c r="H141" s="34"/>
      <c r="I141" s="34"/>
      <c r="J141" s="34" t="s">
        <v>77</v>
      </c>
      <c r="K141" s="33" t="s">
        <v>210</v>
      </c>
      <c r="L141" s="32">
        <v>37</v>
      </c>
      <c r="M141" s="32">
        <v>2</v>
      </c>
      <c r="N141" s="32">
        <v>237</v>
      </c>
      <c r="O141" s="32">
        <v>266</v>
      </c>
      <c r="P141" s="33" t="s">
        <v>854</v>
      </c>
      <c r="Q141" s="33" t="str">
        <f>HYPERLINK("http://dx.doi.org/10.5252/g2015n2a5","http://dx.doi.org/10.5252/g2015n2a5")</f>
        <v>http://dx.doi.org/10.5252/g2015n2a5</v>
      </c>
      <c r="R141" s="33"/>
      <c r="S141" s="33"/>
      <c r="T141" s="33"/>
      <c r="U141" s="33"/>
      <c r="V141" s="34" t="s">
        <v>100</v>
      </c>
      <c r="W141" s="33" t="s">
        <v>855</v>
      </c>
      <c r="X141" s="33" t="s">
        <v>856</v>
      </c>
      <c r="Y141" s="31" t="s">
        <v>143</v>
      </c>
    </row>
    <row r="142" spans="1:25" ht="63.75" customHeight="1" x14ac:dyDescent="0.2">
      <c r="A142" s="30" t="s">
        <v>857</v>
      </c>
      <c r="B142" s="33" t="s">
        <v>858</v>
      </c>
      <c r="C142" s="30" t="s">
        <v>859</v>
      </c>
      <c r="D142" s="33">
        <v>2015</v>
      </c>
      <c r="E142" s="30" t="s">
        <v>860</v>
      </c>
      <c r="F142" s="34"/>
      <c r="G142" s="34"/>
      <c r="H142" s="34"/>
      <c r="I142" s="34"/>
      <c r="J142" s="34"/>
      <c r="K142" s="33" t="s">
        <v>422</v>
      </c>
      <c r="L142" s="32">
        <v>5</v>
      </c>
      <c r="M142" s="32">
        <v>1</v>
      </c>
      <c r="N142" s="32">
        <v>1</v>
      </c>
      <c r="O142" s="32">
        <v>21</v>
      </c>
      <c r="P142" s="33" t="s">
        <v>861</v>
      </c>
      <c r="Q142" s="33"/>
      <c r="R142" s="33"/>
      <c r="S142" s="33"/>
      <c r="T142" s="33"/>
      <c r="U142" s="33"/>
      <c r="V142" s="34" t="s">
        <v>100</v>
      </c>
      <c r="W142" s="33" t="s">
        <v>862</v>
      </c>
      <c r="X142" s="33" t="s">
        <v>863</v>
      </c>
      <c r="Y142" s="31" t="s">
        <v>166</v>
      </c>
    </row>
    <row r="143" spans="1:25" ht="38.25" customHeight="1" x14ac:dyDescent="0.2">
      <c r="A143" s="30" t="s">
        <v>864</v>
      </c>
      <c r="B143" s="33" t="s">
        <v>865</v>
      </c>
      <c r="C143" s="30" t="s">
        <v>866</v>
      </c>
      <c r="D143" s="33">
        <v>2015</v>
      </c>
      <c r="E143" s="30" t="s">
        <v>867</v>
      </c>
      <c r="F143" s="34" t="s">
        <v>77</v>
      </c>
      <c r="G143" s="34"/>
      <c r="H143" s="34" t="s">
        <v>77</v>
      </c>
      <c r="I143" s="34" t="s">
        <v>77</v>
      </c>
      <c r="J143" s="34"/>
      <c r="K143" s="33" t="s">
        <v>126</v>
      </c>
      <c r="L143" s="32">
        <v>60</v>
      </c>
      <c r="M143" s="32">
        <v>12</v>
      </c>
      <c r="N143" s="32">
        <v>2571</v>
      </c>
      <c r="O143" s="32">
        <v>2583</v>
      </c>
      <c r="P143" s="33" t="s">
        <v>868</v>
      </c>
      <c r="Q143" s="33" t="str">
        <f>HYPERLINK("http://dx.doi.org/10.1111/fwb.12540","http://dx.doi.org/10.1111/fwb.12540")</f>
        <v>http://dx.doi.org/10.1111/fwb.12540</v>
      </c>
      <c r="R143" s="33"/>
      <c r="S143" s="33"/>
      <c r="T143" s="33"/>
      <c r="U143" s="33"/>
      <c r="V143" s="34" t="s">
        <v>100</v>
      </c>
      <c r="W143" s="33" t="s">
        <v>869</v>
      </c>
      <c r="X143" s="33"/>
      <c r="Y143" s="31" t="s">
        <v>143</v>
      </c>
    </row>
    <row r="144" spans="1:25" ht="63.75" x14ac:dyDescent="0.2">
      <c r="A144" s="30" t="s">
        <v>870</v>
      </c>
      <c r="B144" s="33" t="s">
        <v>871</v>
      </c>
      <c r="C144" s="30" t="s">
        <v>872</v>
      </c>
      <c r="D144" s="33">
        <v>2015</v>
      </c>
      <c r="E144" s="30" t="s">
        <v>828</v>
      </c>
      <c r="F144" s="34"/>
      <c r="G144" s="34"/>
      <c r="H144" s="34"/>
      <c r="I144" s="34"/>
      <c r="J144" s="34" t="s">
        <v>77</v>
      </c>
      <c r="K144" s="33" t="s">
        <v>210</v>
      </c>
      <c r="L144" s="32">
        <v>101</v>
      </c>
      <c r="M144" s="32">
        <v>2</v>
      </c>
      <c r="N144" s="32">
        <v>75</v>
      </c>
      <c r="O144" s="32">
        <v>85</v>
      </c>
      <c r="P144" s="33" t="s">
        <v>873</v>
      </c>
      <c r="Q144" s="33" t="str">
        <f>HYPERLINK("http://dx.doi.org/10.1016/j.annpal.2015.01.002","http://dx.doi.org/10.1016/j.annpal.2015.01.002")</f>
        <v>http://dx.doi.org/10.1016/j.annpal.2015.01.002</v>
      </c>
      <c r="R144" s="33"/>
      <c r="S144" s="33"/>
      <c r="T144" s="33"/>
      <c r="U144" s="33"/>
      <c r="V144" s="34" t="s">
        <v>100</v>
      </c>
      <c r="W144" s="33" t="s">
        <v>874</v>
      </c>
      <c r="X144" s="33" t="s">
        <v>875</v>
      </c>
      <c r="Y144" s="31" t="s">
        <v>143</v>
      </c>
    </row>
    <row r="145" spans="1:25" ht="25.5" customHeight="1" x14ac:dyDescent="0.2">
      <c r="A145" s="30" t="s">
        <v>876</v>
      </c>
      <c r="B145" s="33" t="s">
        <v>877</v>
      </c>
      <c r="C145" s="30" t="s">
        <v>878</v>
      </c>
      <c r="D145" s="33">
        <v>2015</v>
      </c>
      <c r="E145" s="30" t="s">
        <v>828</v>
      </c>
      <c r="F145" s="34"/>
      <c r="G145" s="34"/>
      <c r="H145" s="34"/>
      <c r="I145" s="34"/>
      <c r="J145" s="34" t="s">
        <v>77</v>
      </c>
      <c r="K145" s="33" t="s">
        <v>210</v>
      </c>
      <c r="L145" s="32">
        <v>101</v>
      </c>
      <c r="M145" s="32">
        <v>3</v>
      </c>
      <c r="N145" s="32">
        <v>225</v>
      </c>
      <c r="O145" s="32">
        <v>239</v>
      </c>
      <c r="P145" s="33" t="s">
        <v>879</v>
      </c>
      <c r="Q145" s="33" t="str">
        <f>HYPERLINK("http://dx.doi.org/10.1016/j.annpal.2015.03.001","http://dx.doi.org/10.1016/j.annpal.2015.03.001")</f>
        <v>http://dx.doi.org/10.1016/j.annpal.2015.03.001</v>
      </c>
      <c r="R145" s="33"/>
      <c r="S145" s="33"/>
      <c r="T145" s="33"/>
      <c r="U145" s="33"/>
      <c r="V145" s="34" t="s">
        <v>100</v>
      </c>
      <c r="W145" s="33" t="s">
        <v>880</v>
      </c>
      <c r="X145" s="33" t="s">
        <v>881</v>
      </c>
      <c r="Y145" s="31" t="s">
        <v>143</v>
      </c>
    </row>
    <row r="146" spans="1:25" ht="25.5" customHeight="1" x14ac:dyDescent="0.2">
      <c r="A146" s="30" t="s">
        <v>882</v>
      </c>
      <c r="B146" s="33"/>
      <c r="C146" s="30" t="s">
        <v>883</v>
      </c>
      <c r="D146" s="33">
        <v>2014</v>
      </c>
      <c r="E146" s="30" t="s">
        <v>884</v>
      </c>
      <c r="F146" s="40" t="s">
        <v>77</v>
      </c>
      <c r="G146" s="40"/>
      <c r="H146" s="40" t="s">
        <v>77</v>
      </c>
      <c r="I146" s="40" t="s">
        <v>77</v>
      </c>
      <c r="J146" s="40"/>
      <c r="K146" s="33" t="s">
        <v>89</v>
      </c>
      <c r="L146" s="32"/>
      <c r="M146" s="32"/>
      <c r="N146" s="32" t="s">
        <v>885</v>
      </c>
      <c r="O146" s="32" t="s">
        <v>885</v>
      </c>
      <c r="P146" s="33"/>
      <c r="Q146" s="33" t="s">
        <v>886</v>
      </c>
      <c r="R146" s="33"/>
      <c r="S146" s="33"/>
      <c r="T146" s="33"/>
      <c r="U146" s="33"/>
      <c r="V146" s="34" t="s">
        <v>136</v>
      </c>
      <c r="W146" s="33"/>
      <c r="X146" s="33"/>
      <c r="Y146" s="31"/>
    </row>
    <row r="147" spans="1:25" ht="76.5" x14ac:dyDescent="0.2">
      <c r="A147" s="30" t="s">
        <v>454</v>
      </c>
      <c r="B147" s="33" t="s">
        <v>455</v>
      </c>
      <c r="C147" s="30" t="s">
        <v>887</v>
      </c>
      <c r="D147" s="33">
        <v>2014</v>
      </c>
      <c r="E147" s="30" t="s">
        <v>664</v>
      </c>
      <c r="F147" s="34"/>
      <c r="G147" s="34"/>
      <c r="H147" s="34"/>
      <c r="I147" s="34"/>
      <c r="J147" s="34" t="s">
        <v>77</v>
      </c>
      <c r="K147" s="33" t="s">
        <v>210</v>
      </c>
      <c r="L147" s="32">
        <v>185</v>
      </c>
      <c r="M147" s="32">
        <v>4</v>
      </c>
      <c r="N147" s="32">
        <v>233</v>
      </c>
      <c r="O147" s="32">
        <v>252</v>
      </c>
      <c r="P147" s="33" t="s">
        <v>888</v>
      </c>
      <c r="Q147" s="33"/>
      <c r="R147" s="33"/>
      <c r="S147" s="33"/>
      <c r="T147" s="33"/>
      <c r="U147" s="33"/>
      <c r="V147" s="34" t="s">
        <v>447</v>
      </c>
      <c r="W147" s="33" t="s">
        <v>889</v>
      </c>
      <c r="X147" s="33" t="s">
        <v>890</v>
      </c>
      <c r="Y147" s="31" t="s">
        <v>166</v>
      </c>
    </row>
    <row r="148" spans="1:25" ht="38.25" x14ac:dyDescent="0.2">
      <c r="A148" s="30" t="s">
        <v>535</v>
      </c>
      <c r="B148" s="33" t="s">
        <v>536</v>
      </c>
      <c r="C148" s="30" t="s">
        <v>891</v>
      </c>
      <c r="D148" s="33">
        <v>2014</v>
      </c>
      <c r="E148" s="30" t="s">
        <v>392</v>
      </c>
      <c r="F148" s="34"/>
      <c r="G148" s="34"/>
      <c r="H148" s="34" t="s">
        <v>77</v>
      </c>
      <c r="I148" s="34"/>
      <c r="J148" s="34"/>
      <c r="K148" s="33" t="s">
        <v>126</v>
      </c>
      <c r="L148" s="32">
        <v>155</v>
      </c>
      <c r="M148" s="32">
        <v>1</v>
      </c>
      <c r="N148" s="32">
        <v>145</v>
      </c>
      <c r="O148" s="32">
        <v>155</v>
      </c>
      <c r="P148" s="33" t="s">
        <v>892</v>
      </c>
      <c r="Q148" s="33" t="str">
        <f>HYPERLINK("http://dx.doi.org/10.1007/s10336-013-0996-6","http://dx.doi.org/10.1007/s10336-013-0996-6")</f>
        <v>http://dx.doi.org/10.1007/s10336-013-0996-6</v>
      </c>
      <c r="R148" s="33"/>
      <c r="S148" s="33"/>
      <c r="T148" s="33"/>
      <c r="U148" s="33"/>
      <c r="V148" s="34" t="s">
        <v>100</v>
      </c>
      <c r="W148" s="33" t="s">
        <v>893</v>
      </c>
      <c r="X148" s="33" t="s">
        <v>894</v>
      </c>
      <c r="Y148" s="31" t="s">
        <v>143</v>
      </c>
    </row>
    <row r="149" spans="1:25" ht="25.5" customHeight="1" x14ac:dyDescent="0.2">
      <c r="A149" s="30" t="s">
        <v>895</v>
      </c>
      <c r="B149" s="33" t="s">
        <v>896</v>
      </c>
      <c r="C149" s="30" t="s">
        <v>897</v>
      </c>
      <c r="D149" s="33">
        <v>2014</v>
      </c>
      <c r="E149" s="30" t="s">
        <v>898</v>
      </c>
      <c r="F149" s="34"/>
      <c r="G149" s="34"/>
      <c r="H149" s="34"/>
      <c r="I149" s="34" t="s">
        <v>77</v>
      </c>
      <c r="J149" s="34"/>
      <c r="K149" s="33" t="s">
        <v>412</v>
      </c>
      <c r="L149" s="32"/>
      <c r="M149" s="32">
        <v>22</v>
      </c>
      <c r="N149" s="32">
        <v>112</v>
      </c>
      <c r="O149" s="32">
        <v>126</v>
      </c>
      <c r="P149" s="33" t="s">
        <v>899</v>
      </c>
      <c r="Q149" s="33"/>
      <c r="R149" s="33"/>
      <c r="S149" s="33"/>
      <c r="T149" s="33"/>
      <c r="U149" s="33"/>
      <c r="V149" s="34" t="s">
        <v>100</v>
      </c>
      <c r="W149" s="33" t="s">
        <v>900</v>
      </c>
      <c r="X149" s="33" t="s">
        <v>901</v>
      </c>
      <c r="Y149" s="31" t="s">
        <v>166</v>
      </c>
    </row>
    <row r="150" spans="1:25" x14ac:dyDescent="0.2">
      <c r="A150" s="30" t="s">
        <v>902</v>
      </c>
      <c r="B150" s="33" t="s">
        <v>903</v>
      </c>
      <c r="C150" s="30" t="s">
        <v>904</v>
      </c>
      <c r="D150" s="33">
        <v>2014</v>
      </c>
      <c r="E150" s="30" t="s">
        <v>905</v>
      </c>
      <c r="F150" s="34"/>
      <c r="G150" s="34"/>
      <c r="H150" s="34"/>
      <c r="I150" s="34"/>
      <c r="J150" s="34"/>
      <c r="K150" s="33" t="s">
        <v>906</v>
      </c>
      <c r="L150" s="32">
        <v>38</v>
      </c>
      <c r="M150" s="32"/>
      <c r="N150" s="32">
        <v>57</v>
      </c>
      <c r="O150" s="32">
        <v>68</v>
      </c>
      <c r="P150" s="33" t="s">
        <v>907</v>
      </c>
      <c r="Q150" s="33" t="str">
        <f>HYPERLINK("http://dx.doi.org/10.1016/j.cities.2013.12.003","http://dx.doi.org/10.1016/j.cities.2013.12.003")</f>
        <v>http://dx.doi.org/10.1016/j.cities.2013.12.003</v>
      </c>
      <c r="R150" s="33"/>
      <c r="S150" s="33"/>
      <c r="T150" s="33"/>
      <c r="U150" s="33"/>
      <c r="V150" s="34" t="s">
        <v>100</v>
      </c>
      <c r="W150" s="33" t="s">
        <v>908</v>
      </c>
      <c r="X150" s="33" t="s">
        <v>909</v>
      </c>
      <c r="Y150" s="31" t="s">
        <v>143</v>
      </c>
    </row>
    <row r="151" spans="1:25" ht="63.75" x14ac:dyDescent="0.2">
      <c r="A151" s="30" t="s">
        <v>910</v>
      </c>
      <c r="B151" s="33" t="s">
        <v>911</v>
      </c>
      <c r="C151" s="30" t="s">
        <v>912</v>
      </c>
      <c r="D151" s="33">
        <v>2014</v>
      </c>
      <c r="E151" s="30" t="s">
        <v>140</v>
      </c>
      <c r="F151" s="34" t="s">
        <v>77</v>
      </c>
      <c r="G151" s="34"/>
      <c r="H151" s="34"/>
      <c r="I151" s="34"/>
      <c r="J151" s="34"/>
      <c r="K151" s="33" t="s">
        <v>134</v>
      </c>
      <c r="L151" s="32">
        <v>130</v>
      </c>
      <c r="M151" s="32">
        <v>1</v>
      </c>
      <c r="N151" s="32">
        <v>46</v>
      </c>
      <c r="O151" s="32">
        <v>70</v>
      </c>
      <c r="P151" s="33" t="s">
        <v>913</v>
      </c>
      <c r="Q151" s="33" t="str">
        <f>HYPERLINK("http://dx.doi.org/10.1515/zrp-2014-0003","http://dx.doi.org/10.1515/zrp-2014-0003")</f>
        <v>http://dx.doi.org/10.1515/zrp-2014-0003</v>
      </c>
      <c r="R151" s="33"/>
      <c r="S151" s="33"/>
      <c r="T151" s="33"/>
      <c r="U151" s="33"/>
      <c r="V151" s="34" t="s">
        <v>100</v>
      </c>
      <c r="W151" s="33" t="s">
        <v>914</v>
      </c>
      <c r="X151" s="33"/>
      <c r="Y151" s="31" t="s">
        <v>143</v>
      </c>
    </row>
    <row r="152" spans="1:25" ht="25.5" customHeight="1" x14ac:dyDescent="0.2">
      <c r="A152" s="30" t="s">
        <v>915</v>
      </c>
      <c r="B152" s="33" t="s">
        <v>916</v>
      </c>
      <c r="C152" s="30" t="s">
        <v>917</v>
      </c>
      <c r="D152" s="33">
        <v>2014</v>
      </c>
      <c r="E152" s="30" t="s">
        <v>918</v>
      </c>
      <c r="F152" s="34"/>
      <c r="G152" s="34"/>
      <c r="H152" s="34" t="s">
        <v>77</v>
      </c>
      <c r="I152" s="34"/>
      <c r="J152" s="34"/>
      <c r="K152" s="33" t="s">
        <v>126</v>
      </c>
      <c r="L152" s="32">
        <v>41</v>
      </c>
      <c r="M152" s="32">
        <v>7</v>
      </c>
      <c r="N152" s="32">
        <v>1379</v>
      </c>
      <c r="O152" s="32">
        <v>1389</v>
      </c>
      <c r="P152" s="33" t="s">
        <v>919</v>
      </c>
      <c r="Q152" s="33" t="str">
        <f>HYPERLINK("http://dx.doi.org/10.1111/jbi.12314","http://dx.doi.org/10.1111/jbi.12314")</f>
        <v>http://dx.doi.org/10.1111/jbi.12314</v>
      </c>
      <c r="R152" s="33"/>
      <c r="S152" s="33"/>
      <c r="T152" s="33"/>
      <c r="U152" s="33"/>
      <c r="V152" s="34" t="s">
        <v>100</v>
      </c>
      <c r="W152" s="33" t="s">
        <v>920</v>
      </c>
      <c r="X152" s="33" t="s">
        <v>921</v>
      </c>
      <c r="Y152" s="31" t="s">
        <v>143</v>
      </c>
    </row>
    <row r="153" spans="1:25" ht="51" customHeight="1" x14ac:dyDescent="0.2">
      <c r="A153" s="30" t="s">
        <v>922</v>
      </c>
      <c r="B153" s="33" t="s">
        <v>923</v>
      </c>
      <c r="C153" s="30" t="s">
        <v>924</v>
      </c>
      <c r="D153" s="33">
        <v>2014</v>
      </c>
      <c r="E153" s="30" t="s">
        <v>925</v>
      </c>
      <c r="F153" s="34"/>
      <c r="G153" s="34"/>
      <c r="H153" s="34"/>
      <c r="I153" s="34"/>
      <c r="J153" s="34" t="s">
        <v>77</v>
      </c>
      <c r="K153" s="33" t="s">
        <v>99</v>
      </c>
      <c r="L153" s="32">
        <v>174</v>
      </c>
      <c r="M153" s="32"/>
      <c r="N153" s="32">
        <v>61</v>
      </c>
      <c r="O153" s="32">
        <v>74</v>
      </c>
      <c r="P153" s="33"/>
      <c r="Q153" s="33"/>
      <c r="R153" s="33"/>
      <c r="S153" s="33"/>
      <c r="T153" s="33"/>
      <c r="U153" s="33"/>
      <c r="V153" s="34" t="s">
        <v>100</v>
      </c>
      <c r="W153" s="33"/>
      <c r="X153" s="33"/>
      <c r="Y153" s="31" t="s">
        <v>166</v>
      </c>
    </row>
    <row r="154" spans="1:25" ht="25.5" customHeight="1" x14ac:dyDescent="0.2">
      <c r="A154" s="30" t="s">
        <v>926</v>
      </c>
      <c r="B154" s="33" t="s">
        <v>927</v>
      </c>
      <c r="C154" s="30" t="s">
        <v>928</v>
      </c>
      <c r="D154" s="33">
        <v>2014</v>
      </c>
      <c r="E154" s="30" t="s">
        <v>828</v>
      </c>
      <c r="F154" s="34"/>
      <c r="G154" s="34"/>
      <c r="H154" s="34"/>
      <c r="I154" s="34"/>
      <c r="J154" s="34" t="s">
        <v>77</v>
      </c>
      <c r="K154" s="33" t="s">
        <v>210</v>
      </c>
      <c r="L154" s="32">
        <v>100</v>
      </c>
      <c r="M154" s="32">
        <v>2</v>
      </c>
      <c r="N154" s="32">
        <v>131</v>
      </c>
      <c r="O154" s="32">
        <v>135</v>
      </c>
      <c r="P154" s="33" t="s">
        <v>929</v>
      </c>
      <c r="Q154" s="33" t="str">
        <f>HYPERLINK("http://dx.doi.org/10.1016/j.annpal.2013.12.003","http://dx.doi.org/10.1016/j.annpal.2013.12.003")</f>
        <v>http://dx.doi.org/10.1016/j.annpal.2013.12.003</v>
      </c>
      <c r="R154" s="33"/>
      <c r="S154" s="33"/>
      <c r="T154" s="33"/>
      <c r="U154" s="33"/>
      <c r="V154" s="34" t="s">
        <v>100</v>
      </c>
      <c r="W154" s="33" t="s">
        <v>930</v>
      </c>
      <c r="X154" s="33"/>
      <c r="Y154" s="31" t="s">
        <v>143</v>
      </c>
    </row>
    <row r="155" spans="1:25" ht="67.5" customHeight="1" x14ac:dyDescent="0.2">
      <c r="A155" s="30" t="s">
        <v>931</v>
      </c>
      <c r="B155" s="33" t="s">
        <v>932</v>
      </c>
      <c r="C155" s="30" t="s">
        <v>933</v>
      </c>
      <c r="D155" s="33">
        <v>2014</v>
      </c>
      <c r="E155" s="30" t="s">
        <v>934</v>
      </c>
      <c r="F155" s="34"/>
      <c r="G155" s="34"/>
      <c r="H155" s="34"/>
      <c r="I155" s="34"/>
      <c r="J155" s="34"/>
      <c r="K155" s="33" t="s">
        <v>186</v>
      </c>
      <c r="L155" s="32">
        <v>15</v>
      </c>
      <c r="M155" s="32">
        <v>1</v>
      </c>
      <c r="N155" s="32"/>
      <c r="O155" s="32"/>
      <c r="P155" s="33" t="s">
        <v>935</v>
      </c>
      <c r="Q155" s="33" t="str">
        <f>HYPERLINK("http://dx.doi.org/10.1186/1471-2164-15-288","http://dx.doi.org/10.1186/1471-2164-15-288")</f>
        <v>http://dx.doi.org/10.1186/1471-2164-15-288</v>
      </c>
      <c r="R155" s="33"/>
      <c r="S155" s="33"/>
      <c r="T155" s="33"/>
      <c r="U155" s="33"/>
      <c r="V155" s="34" t="s">
        <v>100</v>
      </c>
      <c r="W155" s="33" t="s">
        <v>936</v>
      </c>
      <c r="X155" s="33" t="s">
        <v>937</v>
      </c>
      <c r="Y155" s="31" t="s">
        <v>143</v>
      </c>
    </row>
    <row r="156" spans="1:25" ht="38.25" x14ac:dyDescent="0.2">
      <c r="A156" s="30" t="s">
        <v>938</v>
      </c>
      <c r="B156" s="33" t="s">
        <v>939</v>
      </c>
      <c r="C156" s="30" t="s">
        <v>940</v>
      </c>
      <c r="D156" s="33">
        <v>2014</v>
      </c>
      <c r="E156" s="30" t="s">
        <v>941</v>
      </c>
      <c r="F156" s="34"/>
      <c r="G156" s="34"/>
      <c r="H156" s="34"/>
      <c r="I156" s="34"/>
      <c r="J156" s="34" t="s">
        <v>77</v>
      </c>
      <c r="K156" s="33" t="s">
        <v>99</v>
      </c>
      <c r="L156" s="32">
        <v>111</v>
      </c>
      <c r="M156" s="32">
        <v>3</v>
      </c>
      <c r="N156" s="32">
        <v>433</v>
      </c>
      <c r="O156" s="32">
        <v>452</v>
      </c>
      <c r="P156" s="33" t="s">
        <v>942</v>
      </c>
      <c r="Q156" s="33"/>
      <c r="R156" s="33"/>
      <c r="S156" s="33"/>
      <c r="T156" s="33"/>
      <c r="U156" s="33"/>
      <c r="V156" s="34" t="s">
        <v>100</v>
      </c>
      <c r="W156" s="33" t="s">
        <v>943</v>
      </c>
      <c r="X156" s="33"/>
      <c r="Y156" s="31" t="s">
        <v>166</v>
      </c>
    </row>
    <row r="157" spans="1:25" ht="76.5" x14ac:dyDescent="0.2">
      <c r="A157" s="30" t="s">
        <v>944</v>
      </c>
      <c r="B157" s="33" t="s">
        <v>945</v>
      </c>
      <c r="C157" s="30" t="s">
        <v>946</v>
      </c>
      <c r="D157" s="33">
        <v>2014</v>
      </c>
      <c r="E157" s="30" t="s">
        <v>947</v>
      </c>
      <c r="F157" s="34"/>
      <c r="G157" s="34"/>
      <c r="H157" s="34"/>
      <c r="I157" s="34"/>
      <c r="J157" s="34" t="s">
        <v>77</v>
      </c>
      <c r="K157" s="33" t="s">
        <v>362</v>
      </c>
      <c r="L157" s="32">
        <v>201</v>
      </c>
      <c r="M157" s="32">
        <v>45323</v>
      </c>
      <c r="N157" s="32">
        <v>40</v>
      </c>
      <c r="O157" s="32">
        <v>47</v>
      </c>
      <c r="P157" s="33" t="s">
        <v>948</v>
      </c>
      <c r="Q157" s="33" t="str">
        <f>HYPERLINK("http://dx.doi.org/10.1016/j.vetpar.2013.12.023","http://dx.doi.org/10.1016/j.vetpar.2013.12.023")</f>
        <v>http://dx.doi.org/10.1016/j.vetpar.2013.12.023</v>
      </c>
      <c r="R157" s="33"/>
      <c r="S157" s="33"/>
      <c r="T157" s="33"/>
      <c r="U157" s="33"/>
      <c r="V157" s="34" t="s">
        <v>100</v>
      </c>
      <c r="W157" s="33" t="s">
        <v>949</v>
      </c>
      <c r="X157" s="33" t="s">
        <v>950</v>
      </c>
      <c r="Y157" s="31" t="s">
        <v>143</v>
      </c>
    </row>
    <row r="158" spans="1:25" ht="38.25" x14ac:dyDescent="0.2">
      <c r="A158" s="30" t="s">
        <v>951</v>
      </c>
      <c r="B158" s="33" t="s">
        <v>952</v>
      </c>
      <c r="C158" s="30" t="s">
        <v>953</v>
      </c>
      <c r="D158" s="33">
        <v>2014</v>
      </c>
      <c r="E158" s="30" t="s">
        <v>954</v>
      </c>
      <c r="F158" s="34"/>
      <c r="G158" s="34"/>
      <c r="H158" s="34"/>
      <c r="I158" s="34"/>
      <c r="J158" s="34" t="s">
        <v>77</v>
      </c>
      <c r="K158" s="33" t="s">
        <v>117</v>
      </c>
      <c r="L158" s="32">
        <v>12</v>
      </c>
      <c r="M158" s="32">
        <v>3</v>
      </c>
      <c r="N158" s="32">
        <v>201</v>
      </c>
      <c r="O158" s="32">
        <v>217</v>
      </c>
      <c r="P158" s="33" t="s">
        <v>955</v>
      </c>
      <c r="Q158" s="33"/>
      <c r="R158" s="33"/>
      <c r="S158" s="33"/>
      <c r="T158" s="33"/>
      <c r="U158" s="33"/>
      <c r="V158" s="34" t="s">
        <v>100</v>
      </c>
      <c r="W158" s="33" t="s">
        <v>956</v>
      </c>
      <c r="X158" s="33" t="s">
        <v>957</v>
      </c>
      <c r="Y158" s="31" t="s">
        <v>166</v>
      </c>
    </row>
    <row r="159" spans="1:25" ht="51" x14ac:dyDescent="0.2">
      <c r="A159" s="30" t="s">
        <v>958</v>
      </c>
      <c r="B159" s="33" t="s">
        <v>959</v>
      </c>
      <c r="C159" s="30" t="s">
        <v>960</v>
      </c>
      <c r="D159" s="33">
        <v>2014</v>
      </c>
      <c r="E159" s="30" t="s">
        <v>961</v>
      </c>
      <c r="F159" s="34"/>
      <c r="G159" s="34"/>
      <c r="H159" s="34"/>
      <c r="I159" s="34"/>
      <c r="J159" s="34" t="s">
        <v>77</v>
      </c>
      <c r="K159" s="33" t="s">
        <v>99</v>
      </c>
      <c r="L159" s="32">
        <v>118</v>
      </c>
      <c r="M159" s="32">
        <v>4</v>
      </c>
      <c r="N159" s="32">
        <v>449</v>
      </c>
      <c r="O159" s="32">
        <v>475</v>
      </c>
      <c r="P159" s="33" t="s">
        <v>962</v>
      </c>
      <c r="Q159" s="33" t="str">
        <f>HYPERLINK("http://dx.doi.org/10.1016/j.antriro.2014.10.005","http://dx.doi.org/10.1016/j.antriro.2014.10.005")</f>
        <v>http://dx.doi.org/10.1016/j.antriro.2014.10.005</v>
      </c>
      <c r="R159" s="33"/>
      <c r="S159" s="33"/>
      <c r="T159" s="33"/>
      <c r="U159" s="33"/>
      <c r="V159" s="34" t="s">
        <v>100</v>
      </c>
      <c r="W159" s="33" t="s">
        <v>963</v>
      </c>
      <c r="X159" s="33" t="s">
        <v>964</v>
      </c>
      <c r="Y159" s="31" t="s">
        <v>143</v>
      </c>
    </row>
    <row r="160" spans="1:25" ht="25.5" customHeight="1" x14ac:dyDescent="0.2">
      <c r="A160" s="30" t="s">
        <v>965</v>
      </c>
      <c r="B160" s="33" t="s">
        <v>966</v>
      </c>
      <c r="C160" s="30" t="s">
        <v>967</v>
      </c>
      <c r="D160" s="33">
        <v>2014</v>
      </c>
      <c r="E160" s="30" t="s">
        <v>968</v>
      </c>
      <c r="F160" s="34" t="s">
        <v>77</v>
      </c>
      <c r="G160" s="34"/>
      <c r="H160" s="34" t="s">
        <v>77</v>
      </c>
      <c r="I160" s="34" t="s">
        <v>77</v>
      </c>
      <c r="J160" s="34"/>
      <c r="K160" s="33" t="s">
        <v>99</v>
      </c>
      <c r="L160" s="32"/>
      <c r="M160" s="32"/>
      <c r="N160" s="32">
        <v>181</v>
      </c>
      <c r="O160" s="32">
        <v>204</v>
      </c>
      <c r="P160" s="33"/>
      <c r="Q160" s="33"/>
      <c r="R160" s="33"/>
      <c r="S160" s="33"/>
      <c r="T160" s="33"/>
      <c r="U160" s="33"/>
      <c r="V160" s="34" t="s">
        <v>238</v>
      </c>
      <c r="W160" s="33" t="s">
        <v>969</v>
      </c>
      <c r="X160" s="33"/>
      <c r="Y160" s="31" t="s">
        <v>166</v>
      </c>
    </row>
    <row r="161" spans="1:25" ht="25.5" customHeight="1" x14ac:dyDescent="0.2">
      <c r="A161" s="30" t="s">
        <v>970</v>
      </c>
      <c r="B161" s="33" t="s">
        <v>971</v>
      </c>
      <c r="C161" s="30" t="s">
        <v>972</v>
      </c>
      <c r="D161" s="33">
        <v>2014</v>
      </c>
      <c r="E161" s="30" t="s">
        <v>941</v>
      </c>
      <c r="F161" s="34"/>
      <c r="G161" s="34"/>
      <c r="H161" s="34"/>
      <c r="I161" s="34"/>
      <c r="J161" s="34" t="s">
        <v>77</v>
      </c>
      <c r="K161" s="33" t="s">
        <v>210</v>
      </c>
      <c r="L161" s="32">
        <v>111</v>
      </c>
      <c r="M161" s="32">
        <v>2</v>
      </c>
      <c r="N161" s="32">
        <v>291</v>
      </c>
      <c r="O161" s="32">
        <v>305</v>
      </c>
      <c r="P161" s="33" t="s">
        <v>973</v>
      </c>
      <c r="Q161" s="33"/>
      <c r="R161" s="33"/>
      <c r="S161" s="33"/>
      <c r="T161" s="33"/>
      <c r="U161" s="33"/>
      <c r="V161" s="34" t="s">
        <v>100</v>
      </c>
      <c r="W161" s="33" t="s">
        <v>974</v>
      </c>
      <c r="X161" s="33"/>
      <c r="Y161" s="31" t="s">
        <v>166</v>
      </c>
    </row>
    <row r="162" spans="1:25" ht="38.25" x14ac:dyDescent="0.2">
      <c r="A162" s="30" t="s">
        <v>975</v>
      </c>
      <c r="B162" s="33" t="s">
        <v>976</v>
      </c>
      <c r="C162" s="30" t="s">
        <v>977</v>
      </c>
      <c r="D162" s="33">
        <v>2014</v>
      </c>
      <c r="E162" s="30" t="s">
        <v>961</v>
      </c>
      <c r="F162" s="34"/>
      <c r="G162" s="34"/>
      <c r="H162" s="34"/>
      <c r="I162" s="34"/>
      <c r="J162" s="34" t="s">
        <v>77</v>
      </c>
      <c r="K162" s="33" t="s">
        <v>210</v>
      </c>
      <c r="L162" s="32">
        <v>118</v>
      </c>
      <c r="M162" s="32">
        <v>4</v>
      </c>
      <c r="N162" s="32">
        <v>408</v>
      </c>
      <c r="O162" s="32">
        <v>436</v>
      </c>
      <c r="P162" s="33" t="s">
        <v>978</v>
      </c>
      <c r="Q162" s="33" t="str">
        <f>HYPERLINK("http://dx.doi.org/10.1016/j.antriro.2014.10.002","http://dx.doi.org/10.1016/j.antriro.2014.10.002")</f>
        <v>http://dx.doi.org/10.1016/j.antriro.2014.10.002</v>
      </c>
      <c r="R162" s="33"/>
      <c r="S162" s="33"/>
      <c r="T162" s="33"/>
      <c r="U162" s="33"/>
      <c r="V162" s="34" t="s">
        <v>100</v>
      </c>
      <c r="W162" s="33" t="s">
        <v>979</v>
      </c>
      <c r="X162" s="33" t="s">
        <v>980</v>
      </c>
      <c r="Y162" s="31" t="s">
        <v>143</v>
      </c>
    </row>
    <row r="163" spans="1:25" ht="38.25" customHeight="1" x14ac:dyDescent="0.2">
      <c r="A163" s="30" t="s">
        <v>981</v>
      </c>
      <c r="B163" s="33" t="s">
        <v>982</v>
      </c>
      <c r="C163" s="30" t="s">
        <v>983</v>
      </c>
      <c r="D163" s="33">
        <v>2014</v>
      </c>
      <c r="E163" s="30" t="s">
        <v>828</v>
      </c>
      <c r="F163" s="34"/>
      <c r="G163" s="34"/>
      <c r="H163" s="34"/>
      <c r="I163" s="34"/>
      <c r="J163" s="34" t="s">
        <v>77</v>
      </c>
      <c r="K163" s="33" t="s">
        <v>210</v>
      </c>
      <c r="L163" s="32">
        <v>100</v>
      </c>
      <c r="M163" s="32">
        <v>2</v>
      </c>
      <c r="N163" s="32">
        <v>137</v>
      </c>
      <c r="O163" s="32">
        <v>149</v>
      </c>
      <c r="P163" s="33" t="s">
        <v>984</v>
      </c>
      <c r="Q163" s="33" t="str">
        <f>HYPERLINK("http://dx.doi.org/10.1016/j.annpal.2013.12.002","http://dx.doi.org/10.1016/j.annpal.2013.12.002")</f>
        <v>http://dx.doi.org/10.1016/j.annpal.2013.12.002</v>
      </c>
      <c r="R163" s="33"/>
      <c r="S163" s="33"/>
      <c r="T163" s="33"/>
      <c r="U163" s="33"/>
      <c r="V163" s="34" t="s">
        <v>100</v>
      </c>
      <c r="W163" s="33" t="s">
        <v>985</v>
      </c>
      <c r="X163" s="33" t="s">
        <v>986</v>
      </c>
      <c r="Y163" s="31" t="s">
        <v>143</v>
      </c>
    </row>
    <row r="164" spans="1:25" ht="38.25" x14ac:dyDescent="0.2">
      <c r="A164" s="30" t="s">
        <v>987</v>
      </c>
      <c r="B164" s="33" t="s">
        <v>988</v>
      </c>
      <c r="C164" s="30" t="s">
        <v>989</v>
      </c>
      <c r="D164" s="33">
        <v>2014</v>
      </c>
      <c r="E164" s="30" t="s">
        <v>990</v>
      </c>
      <c r="F164" s="34"/>
      <c r="G164" s="34"/>
      <c r="H164" s="34"/>
      <c r="I164" s="34"/>
      <c r="J164" s="34" t="s">
        <v>77</v>
      </c>
      <c r="K164" s="33" t="s">
        <v>155</v>
      </c>
      <c r="L164" s="32" t="s">
        <v>260</v>
      </c>
      <c r="M164" s="32">
        <v>249</v>
      </c>
      <c r="N164" s="32">
        <v>115</v>
      </c>
      <c r="O164" s="32" t="s">
        <v>405</v>
      </c>
      <c r="P164" s="33" t="s">
        <v>260</v>
      </c>
      <c r="Q164" s="33" t="s">
        <v>260</v>
      </c>
      <c r="R164" s="33"/>
      <c r="S164" s="33" t="s">
        <v>260</v>
      </c>
      <c r="T164" s="33" t="s">
        <v>260</v>
      </c>
      <c r="U164" s="33" t="s">
        <v>260</v>
      </c>
      <c r="V164" s="34" t="s">
        <v>100</v>
      </c>
      <c r="W164" s="33"/>
      <c r="X164" s="33"/>
      <c r="Y164" s="31" t="s">
        <v>262</v>
      </c>
    </row>
    <row r="165" spans="1:25" ht="25.5" x14ac:dyDescent="0.2">
      <c r="A165" s="30" t="s">
        <v>987</v>
      </c>
      <c r="B165" s="33" t="s">
        <v>988</v>
      </c>
      <c r="C165" s="30" t="s">
        <v>991</v>
      </c>
      <c r="D165" s="33">
        <v>2014</v>
      </c>
      <c r="E165" s="30" t="s">
        <v>399</v>
      </c>
      <c r="F165" s="34"/>
      <c r="G165" s="34"/>
      <c r="H165" s="34"/>
      <c r="I165" s="34"/>
      <c r="J165" s="34" t="s">
        <v>77</v>
      </c>
      <c r="K165" s="33" t="s">
        <v>210</v>
      </c>
      <c r="L165" s="32">
        <v>100</v>
      </c>
      <c r="M165" s="32">
        <v>2</v>
      </c>
      <c r="N165" s="32">
        <v>151</v>
      </c>
      <c r="O165" s="32">
        <v>156</v>
      </c>
      <c r="P165" s="33" t="s">
        <v>992</v>
      </c>
      <c r="Q165" s="33" t="str">
        <f>HYPERLINK("http://dx.doi.org/10.1016/j.annpal.2013.12.001","http://dx.doi.org/10.1016/j.annpal.2013.12.001")</f>
        <v>http://dx.doi.org/10.1016/j.annpal.2013.12.001</v>
      </c>
      <c r="R165" s="33"/>
      <c r="S165" s="33" t="s">
        <v>260</v>
      </c>
      <c r="T165" s="33" t="s">
        <v>260</v>
      </c>
      <c r="U165" s="33" t="s">
        <v>260</v>
      </c>
      <c r="V165" s="34" t="s">
        <v>100</v>
      </c>
      <c r="W165" s="33"/>
      <c r="X165" s="33"/>
      <c r="Y165" s="31" t="s">
        <v>262</v>
      </c>
    </row>
    <row r="166" spans="1:25" ht="25.5" x14ac:dyDescent="0.2">
      <c r="A166" s="30" t="s">
        <v>993</v>
      </c>
      <c r="B166" s="33" t="s">
        <v>994</v>
      </c>
      <c r="C166" s="30" t="s">
        <v>995</v>
      </c>
      <c r="D166" s="33">
        <v>2014</v>
      </c>
      <c r="E166" s="30" t="s">
        <v>996</v>
      </c>
      <c r="F166" s="34"/>
      <c r="G166" s="34"/>
      <c r="H166" s="34"/>
      <c r="I166" s="34"/>
      <c r="J166" s="34" t="s">
        <v>77</v>
      </c>
      <c r="K166" s="33" t="s">
        <v>210</v>
      </c>
      <c r="L166" s="32">
        <v>13</v>
      </c>
      <c r="M166" s="32">
        <v>5</v>
      </c>
      <c r="N166" s="32">
        <v>353</v>
      </c>
      <c r="O166" s="32">
        <v>367</v>
      </c>
      <c r="P166" s="33" t="s">
        <v>997</v>
      </c>
      <c r="Q166" s="33"/>
      <c r="R166" s="33"/>
      <c r="S166" s="33"/>
      <c r="T166" s="33"/>
      <c r="U166" s="33"/>
      <c r="V166" s="34" t="s">
        <v>100</v>
      </c>
      <c r="W166" s="33" t="s">
        <v>998</v>
      </c>
      <c r="X166" s="33" t="s">
        <v>999</v>
      </c>
      <c r="Y166" s="31" t="s">
        <v>166</v>
      </c>
    </row>
    <row r="167" spans="1:25" ht="38.25" x14ac:dyDescent="0.2">
      <c r="A167" s="30" t="s">
        <v>1000</v>
      </c>
      <c r="B167" s="33" t="s">
        <v>1001</v>
      </c>
      <c r="C167" s="30" t="s">
        <v>1002</v>
      </c>
      <c r="D167" s="33">
        <v>2014</v>
      </c>
      <c r="E167" s="30" t="s">
        <v>1003</v>
      </c>
      <c r="F167" s="34"/>
      <c r="G167" s="34"/>
      <c r="H167" s="34"/>
      <c r="I167" s="34"/>
      <c r="J167" s="34" t="s">
        <v>77</v>
      </c>
      <c r="K167" s="33" t="s">
        <v>186</v>
      </c>
      <c r="L167" s="32">
        <v>7</v>
      </c>
      <c r="M167" s="32"/>
      <c r="N167" s="32">
        <v>8</v>
      </c>
      <c r="O167" s="32">
        <v>14</v>
      </c>
      <c r="P167" s="33" t="s">
        <v>1004</v>
      </c>
      <c r="Q167" s="33" t="str">
        <f>HYPERLINK("http://dx.doi.org/10.1016/j.ijpp.2014.05.004","http://dx.doi.org/10.1016/j.ijpp.2014.05.004")</f>
        <v>http://dx.doi.org/10.1016/j.ijpp.2014.05.004</v>
      </c>
      <c r="R167" s="33"/>
      <c r="S167" s="33"/>
      <c r="T167" s="33"/>
      <c r="U167" s="33"/>
      <c r="V167" s="34" t="s">
        <v>100</v>
      </c>
      <c r="W167" s="33" t="s">
        <v>1005</v>
      </c>
      <c r="X167" s="33"/>
      <c r="Y167" s="31" t="s">
        <v>143</v>
      </c>
    </row>
    <row r="168" spans="1:25" ht="63.75" x14ac:dyDescent="0.2">
      <c r="A168" s="30" t="s">
        <v>1006</v>
      </c>
      <c r="B168" s="33"/>
      <c r="C168" s="30" t="s">
        <v>1007</v>
      </c>
      <c r="D168" s="33">
        <v>2014</v>
      </c>
      <c r="E168" s="30" t="s">
        <v>1008</v>
      </c>
      <c r="F168" s="34" t="s">
        <v>77</v>
      </c>
      <c r="G168" s="34"/>
      <c r="H168" s="34"/>
      <c r="I168" s="34"/>
      <c r="J168" s="34"/>
      <c r="K168" s="33" t="s">
        <v>99</v>
      </c>
      <c r="L168" s="32">
        <v>63</v>
      </c>
      <c r="M168" s="32"/>
      <c r="N168" s="32">
        <v>89</v>
      </c>
      <c r="O168" s="32">
        <v>155</v>
      </c>
      <c r="P168" s="33"/>
      <c r="Q168" s="33"/>
      <c r="R168" s="33"/>
      <c r="S168" s="33"/>
      <c r="T168" s="33"/>
      <c r="U168" s="33"/>
      <c r="V168" s="34" t="s">
        <v>100</v>
      </c>
      <c r="W168" s="33" t="s">
        <v>1009</v>
      </c>
      <c r="X168" s="33"/>
      <c r="Y168" s="31"/>
    </row>
    <row r="169" spans="1:25" ht="25.5" customHeight="1" x14ac:dyDescent="0.2">
      <c r="A169" s="30" t="s">
        <v>1010</v>
      </c>
      <c r="B169" s="33" t="s">
        <v>1011</v>
      </c>
      <c r="C169" s="30" t="s">
        <v>1012</v>
      </c>
      <c r="D169" s="33">
        <v>2014</v>
      </c>
      <c r="E169" s="30" t="s">
        <v>1013</v>
      </c>
      <c r="F169" s="34" t="s">
        <v>77</v>
      </c>
      <c r="G169" s="34"/>
      <c r="H169" s="34" t="s">
        <v>77</v>
      </c>
      <c r="I169" s="34" t="s">
        <v>77</v>
      </c>
      <c r="J169" s="34"/>
      <c r="K169" s="33" t="s">
        <v>126</v>
      </c>
      <c r="L169" s="32">
        <v>44</v>
      </c>
      <c r="M169" s="32">
        <v>1</v>
      </c>
      <c r="N169" s="32">
        <v>51</v>
      </c>
      <c r="O169" s="32">
        <v>55</v>
      </c>
      <c r="P169" s="33" t="s">
        <v>1014</v>
      </c>
      <c r="Q169" s="33"/>
      <c r="R169" s="33"/>
      <c r="S169" s="33"/>
      <c r="T169" s="33"/>
      <c r="U169" s="33"/>
      <c r="V169" s="34" t="s">
        <v>100</v>
      </c>
      <c r="W169" s="33" t="s">
        <v>1015</v>
      </c>
      <c r="X169" s="33"/>
      <c r="Y169" s="31" t="s">
        <v>166</v>
      </c>
    </row>
    <row r="170" spans="1:25" ht="51" x14ac:dyDescent="0.2">
      <c r="A170" s="30" t="s">
        <v>1016</v>
      </c>
      <c r="B170" s="33" t="s">
        <v>1017</v>
      </c>
      <c r="C170" s="30" t="s">
        <v>1018</v>
      </c>
      <c r="D170" s="33">
        <v>2013</v>
      </c>
      <c r="E170" s="30" t="s">
        <v>1019</v>
      </c>
      <c r="F170" s="34"/>
      <c r="G170" s="34"/>
      <c r="H170" s="34"/>
      <c r="I170" s="34" t="s">
        <v>77</v>
      </c>
      <c r="J170" s="34"/>
      <c r="K170" s="33" t="s">
        <v>422</v>
      </c>
      <c r="L170" s="32">
        <v>23</v>
      </c>
      <c r="M170" s="32">
        <v>5</v>
      </c>
      <c r="N170" s="32">
        <v>385</v>
      </c>
      <c r="O170" s="32">
        <v>390</v>
      </c>
      <c r="P170" s="33"/>
      <c r="Q170" s="33"/>
      <c r="R170" s="33"/>
      <c r="S170" s="33"/>
      <c r="T170" s="33"/>
      <c r="U170" s="33"/>
      <c r="V170" s="34" t="s">
        <v>731</v>
      </c>
      <c r="W170" s="33" t="s">
        <v>1020</v>
      </c>
      <c r="X170" s="33" t="s">
        <v>1021</v>
      </c>
      <c r="Y170" s="31" t="s">
        <v>166</v>
      </c>
    </row>
    <row r="171" spans="1:25" ht="51" x14ac:dyDescent="0.2">
      <c r="A171" s="30" t="s">
        <v>401</v>
      </c>
      <c r="B171" s="33" t="s">
        <v>402</v>
      </c>
      <c r="C171" s="30" t="s">
        <v>1022</v>
      </c>
      <c r="D171" s="33">
        <v>2013</v>
      </c>
      <c r="E171" s="30" t="s">
        <v>404</v>
      </c>
      <c r="F171" s="34"/>
      <c r="G171" s="34"/>
      <c r="H171" s="34"/>
      <c r="I171" s="34"/>
      <c r="J171" s="34" t="s">
        <v>77</v>
      </c>
      <c r="K171" s="33" t="s">
        <v>134</v>
      </c>
      <c r="L171" s="32">
        <v>77</v>
      </c>
      <c r="M171" s="32">
        <v>307</v>
      </c>
      <c r="N171" s="32">
        <v>437</v>
      </c>
      <c r="O171" s="32">
        <v>460</v>
      </c>
      <c r="P171" s="33" t="s">
        <v>260</v>
      </c>
      <c r="Q171" s="33" t="s">
        <v>1023</v>
      </c>
      <c r="R171" s="33"/>
      <c r="S171" s="33" t="s">
        <v>260</v>
      </c>
      <c r="T171" s="33" t="s">
        <v>260</v>
      </c>
      <c r="U171" s="33" t="s">
        <v>260</v>
      </c>
      <c r="V171" s="34" t="s">
        <v>100</v>
      </c>
      <c r="W171" s="33"/>
      <c r="X171" s="33"/>
      <c r="Y171" s="31" t="s">
        <v>262</v>
      </c>
    </row>
    <row r="172" spans="1:25" ht="38.25" customHeight="1" x14ac:dyDescent="0.2">
      <c r="A172" s="30" t="s">
        <v>1024</v>
      </c>
      <c r="B172" s="33" t="s">
        <v>1025</v>
      </c>
      <c r="C172" s="30" t="s">
        <v>1026</v>
      </c>
      <c r="D172" s="33">
        <v>2013</v>
      </c>
      <c r="E172" s="30" t="s">
        <v>1027</v>
      </c>
      <c r="F172" s="34"/>
      <c r="G172" s="34"/>
      <c r="H172" s="34"/>
      <c r="I172" s="34"/>
      <c r="J172" s="34" t="s">
        <v>77</v>
      </c>
      <c r="K172" s="33" t="s">
        <v>362</v>
      </c>
      <c r="L172" s="32">
        <v>173</v>
      </c>
      <c r="M172" s="32">
        <v>6</v>
      </c>
      <c r="N172" s="32">
        <v>141</v>
      </c>
      <c r="O172" s="32"/>
      <c r="P172" s="33" t="s">
        <v>1028</v>
      </c>
      <c r="Q172" s="33"/>
      <c r="R172" s="33"/>
      <c r="S172" s="33"/>
      <c r="T172" s="33"/>
      <c r="U172" s="33"/>
      <c r="V172" s="34" t="s">
        <v>100</v>
      </c>
      <c r="W172" s="33"/>
      <c r="X172" s="33" t="s">
        <v>1029</v>
      </c>
      <c r="Y172" s="31" t="s">
        <v>166</v>
      </c>
    </row>
    <row r="173" spans="1:25" ht="25.5" customHeight="1" x14ac:dyDescent="0.2">
      <c r="A173" s="30" t="s">
        <v>1030</v>
      </c>
      <c r="B173" s="33" t="s">
        <v>1031</v>
      </c>
      <c r="C173" s="30" t="s">
        <v>1032</v>
      </c>
      <c r="D173" s="33">
        <v>2013</v>
      </c>
      <c r="E173" s="30" t="s">
        <v>941</v>
      </c>
      <c r="F173" s="34"/>
      <c r="G173" s="34"/>
      <c r="H173" s="34"/>
      <c r="I173" s="34" t="s">
        <v>77</v>
      </c>
      <c r="J173" s="34"/>
      <c r="K173" s="33" t="s">
        <v>99</v>
      </c>
      <c r="L173" s="32">
        <v>110</v>
      </c>
      <c r="M173" s="32">
        <v>1</v>
      </c>
      <c r="N173" s="32">
        <v>47</v>
      </c>
      <c r="O173" s="32">
        <v>64</v>
      </c>
      <c r="P173" s="33" t="s">
        <v>1033</v>
      </c>
      <c r="Q173" s="33"/>
      <c r="R173" s="33"/>
      <c r="S173" s="33"/>
      <c r="T173" s="33"/>
      <c r="U173" s="33"/>
      <c r="V173" s="34" t="s">
        <v>100</v>
      </c>
      <c r="W173" s="33" t="s">
        <v>1034</v>
      </c>
      <c r="X173" s="33"/>
      <c r="Y173" s="31" t="s">
        <v>166</v>
      </c>
    </row>
    <row r="174" spans="1:25" ht="25.5" x14ac:dyDescent="0.2">
      <c r="A174" s="30" t="s">
        <v>1035</v>
      </c>
      <c r="B174" s="33" t="s">
        <v>1036</v>
      </c>
      <c r="C174" s="30" t="s">
        <v>1037</v>
      </c>
      <c r="D174" s="33">
        <v>2013</v>
      </c>
      <c r="E174" s="30" t="s">
        <v>1038</v>
      </c>
      <c r="F174" s="34"/>
      <c r="G174" s="34"/>
      <c r="H174" s="34"/>
      <c r="I174" s="34"/>
      <c r="J174" s="34" t="s">
        <v>77</v>
      </c>
      <c r="K174" s="33" t="s">
        <v>362</v>
      </c>
      <c r="L174" s="32">
        <v>63</v>
      </c>
      <c r="M174" s="32"/>
      <c r="N174" s="32">
        <v>65</v>
      </c>
      <c r="O174" s="32">
        <v>76</v>
      </c>
      <c r="P174" s="33"/>
      <c r="Q174" s="33"/>
      <c r="R174" s="33"/>
      <c r="S174" s="33"/>
      <c r="T174" s="33"/>
      <c r="U174" s="33"/>
      <c r="V174" s="34" t="s">
        <v>100</v>
      </c>
      <c r="W174" s="33"/>
      <c r="X174" s="33"/>
      <c r="Y174" s="31" t="s">
        <v>166</v>
      </c>
    </row>
    <row r="175" spans="1:25" x14ac:dyDescent="0.2">
      <c r="A175" s="30" t="s">
        <v>1039</v>
      </c>
      <c r="B175" s="33" t="s">
        <v>1040</v>
      </c>
      <c r="C175" s="30" t="s">
        <v>1041</v>
      </c>
      <c r="D175" s="33">
        <v>2013</v>
      </c>
      <c r="E175" s="30" t="s">
        <v>162</v>
      </c>
      <c r="F175" s="34"/>
      <c r="G175" s="34"/>
      <c r="H175" s="34"/>
      <c r="I175" s="34"/>
      <c r="J175" s="34"/>
      <c r="K175" s="33" t="s">
        <v>155</v>
      </c>
      <c r="L175" s="32">
        <v>43</v>
      </c>
      <c r="M175" s="32">
        <v>3</v>
      </c>
      <c r="N175" s="32">
        <v>505</v>
      </c>
      <c r="O175" s="32">
        <v>513</v>
      </c>
      <c r="P175" s="33" t="s">
        <v>1042</v>
      </c>
      <c r="Q175" s="33"/>
      <c r="R175" s="33"/>
      <c r="S175" s="33"/>
      <c r="T175" s="33"/>
      <c r="U175" s="33"/>
      <c r="V175" s="34" t="s">
        <v>100</v>
      </c>
      <c r="W175" s="33" t="s">
        <v>1043</v>
      </c>
      <c r="X175" s="33"/>
      <c r="Y175" s="31" t="s">
        <v>166</v>
      </c>
    </row>
    <row r="176" spans="1:25" ht="25.5" customHeight="1" x14ac:dyDescent="0.2">
      <c r="A176" s="30" t="s">
        <v>882</v>
      </c>
      <c r="B176" s="33"/>
      <c r="C176" s="30" t="s">
        <v>1044</v>
      </c>
      <c r="D176" s="33">
        <v>2012</v>
      </c>
      <c r="E176" s="30" t="s">
        <v>1045</v>
      </c>
      <c r="F176" s="40" t="s">
        <v>77</v>
      </c>
      <c r="G176" s="40"/>
      <c r="H176" s="40" t="s">
        <v>77</v>
      </c>
      <c r="I176" s="40" t="s">
        <v>77</v>
      </c>
      <c r="J176" s="40"/>
      <c r="K176" s="33" t="s">
        <v>134</v>
      </c>
      <c r="L176" s="32"/>
      <c r="M176" s="32"/>
      <c r="N176" s="32" t="s">
        <v>1046</v>
      </c>
      <c r="O176" s="32" t="s">
        <v>1046</v>
      </c>
      <c r="P176" s="33"/>
      <c r="Q176" s="33"/>
      <c r="R176" s="33"/>
      <c r="S176" s="33"/>
      <c r="T176" s="33"/>
      <c r="U176" s="33"/>
      <c r="V176" s="34" t="s">
        <v>136</v>
      </c>
      <c r="W176" s="33"/>
      <c r="X176" s="33"/>
      <c r="Y176" s="31"/>
    </row>
    <row r="177" spans="1:25" ht="24.75" customHeight="1" x14ac:dyDescent="0.2">
      <c r="A177" s="30" t="s">
        <v>1047</v>
      </c>
      <c r="B177" s="33" t="s">
        <v>1048</v>
      </c>
      <c r="C177" s="30" t="s">
        <v>1049</v>
      </c>
      <c r="D177" s="33">
        <v>2012</v>
      </c>
      <c r="E177" s="30" t="s">
        <v>209</v>
      </c>
      <c r="F177" s="34"/>
      <c r="G177" s="34"/>
      <c r="H177" s="34"/>
      <c r="I177" s="34"/>
      <c r="J177" s="34" t="s">
        <v>77</v>
      </c>
      <c r="K177" s="33" t="s">
        <v>210</v>
      </c>
      <c r="L177" s="32">
        <v>34</v>
      </c>
      <c r="M177" s="32">
        <v>3</v>
      </c>
      <c r="N177" s="32">
        <v>531</v>
      </c>
      <c r="O177" s="32">
        <v>568</v>
      </c>
      <c r="P177" s="33" t="s">
        <v>1050</v>
      </c>
      <c r="Q177" s="33" t="str">
        <f>HYPERLINK("http://dx.doi.org/10.5252/g2012n3a5","http://dx.doi.org/10.5252/g2012n3a5")</f>
        <v>http://dx.doi.org/10.5252/g2012n3a5</v>
      </c>
      <c r="R177" s="33"/>
      <c r="S177" s="33"/>
      <c r="T177" s="33"/>
      <c r="U177" s="33"/>
      <c r="V177" s="34" t="s">
        <v>100</v>
      </c>
      <c r="W177" s="33" t="s">
        <v>1051</v>
      </c>
      <c r="X177" s="33"/>
      <c r="Y177" s="31" t="s">
        <v>143</v>
      </c>
    </row>
    <row r="178" spans="1:25" ht="38.25" customHeight="1" x14ac:dyDescent="0.2">
      <c r="A178" s="30" t="s">
        <v>1052</v>
      </c>
      <c r="B178" s="33" t="s">
        <v>1053</v>
      </c>
      <c r="C178" s="30" t="s">
        <v>1054</v>
      </c>
      <c r="D178" s="33">
        <v>2012</v>
      </c>
      <c r="E178" s="30" t="s">
        <v>1055</v>
      </c>
      <c r="F178" s="34"/>
      <c r="G178" s="34"/>
      <c r="H178" s="34"/>
      <c r="I178" s="34" t="s">
        <v>77</v>
      </c>
      <c r="J178" s="34"/>
      <c r="K178" s="33" t="s">
        <v>126</v>
      </c>
      <c r="L178" s="32">
        <v>81</v>
      </c>
      <c r="M178" s="32">
        <v>45448</v>
      </c>
      <c r="N178" s="32">
        <v>117</v>
      </c>
      <c r="O178" s="32">
        <v>118</v>
      </c>
      <c r="P178" s="33" t="s">
        <v>1056</v>
      </c>
      <c r="Q178" s="33" t="str">
        <f>HYPERLINK("http://dx.doi.org/10.3406/linly.2012.13826","http://dx.doi.org/10.3406/linly.2012.13826")</f>
        <v>http://dx.doi.org/10.3406/linly.2012.13826</v>
      </c>
      <c r="R178" s="33"/>
      <c r="S178" s="33"/>
      <c r="T178" s="33"/>
      <c r="U178" s="33"/>
      <c r="V178" s="34" t="s">
        <v>100</v>
      </c>
      <c r="W178" s="33" t="s">
        <v>1057</v>
      </c>
      <c r="X178" s="33"/>
      <c r="Y178" s="31" t="s">
        <v>143</v>
      </c>
    </row>
    <row r="179" spans="1:25" ht="38.25" customHeight="1" x14ac:dyDescent="0.2">
      <c r="A179" s="30" t="s">
        <v>1058</v>
      </c>
      <c r="B179" s="33"/>
      <c r="C179" s="30" t="s">
        <v>1059</v>
      </c>
      <c r="D179" s="33">
        <v>2012</v>
      </c>
      <c r="E179" s="30" t="s">
        <v>709</v>
      </c>
      <c r="F179" s="40"/>
      <c r="G179" s="40"/>
      <c r="H179" s="40" t="s">
        <v>77</v>
      </c>
      <c r="I179" s="40"/>
      <c r="J179" s="40"/>
      <c r="K179" s="33" t="s">
        <v>89</v>
      </c>
      <c r="L179" s="32"/>
      <c r="M179" s="32"/>
      <c r="N179" s="32" t="s">
        <v>1060</v>
      </c>
      <c r="O179" s="32" t="s">
        <v>1060</v>
      </c>
      <c r="P179" s="33"/>
      <c r="Q179" s="33"/>
      <c r="R179" s="33"/>
      <c r="S179" s="33"/>
      <c r="T179" s="33"/>
      <c r="U179" s="33"/>
      <c r="V179" s="34" t="s">
        <v>136</v>
      </c>
      <c r="W179" s="33"/>
      <c r="X179" s="33" t="s">
        <v>1061</v>
      </c>
      <c r="Y179" s="31"/>
    </row>
    <row r="180" spans="1:25" ht="38.25" x14ac:dyDescent="0.2">
      <c r="A180" s="30" t="s">
        <v>1062</v>
      </c>
      <c r="B180" s="33" t="s">
        <v>1063</v>
      </c>
      <c r="C180" s="30" t="s">
        <v>1064</v>
      </c>
      <c r="D180" s="33">
        <v>2012</v>
      </c>
      <c r="E180" s="30" t="s">
        <v>1065</v>
      </c>
      <c r="F180" s="34"/>
      <c r="G180" s="34"/>
      <c r="H180" s="34"/>
      <c r="I180" s="34"/>
      <c r="J180" s="34" t="s">
        <v>77</v>
      </c>
      <c r="K180" s="33" t="s">
        <v>134</v>
      </c>
      <c r="L180" s="32" t="s">
        <v>260</v>
      </c>
      <c r="M180" s="32">
        <v>16</v>
      </c>
      <c r="N180" s="32">
        <v>1220</v>
      </c>
      <c r="O180" s="32">
        <v>1230</v>
      </c>
      <c r="P180" s="33" t="s">
        <v>260</v>
      </c>
      <c r="Q180" s="33" t="s">
        <v>1066</v>
      </c>
      <c r="R180" s="33" t="s">
        <v>1067</v>
      </c>
      <c r="S180" s="33" t="s">
        <v>1068</v>
      </c>
      <c r="T180" s="33" t="s">
        <v>1069</v>
      </c>
      <c r="U180" s="33" t="s">
        <v>1070</v>
      </c>
      <c r="V180" s="34" t="s">
        <v>100</v>
      </c>
      <c r="W180" s="33"/>
      <c r="X180" s="33"/>
      <c r="Y180" s="31" t="s">
        <v>262</v>
      </c>
    </row>
    <row r="181" spans="1:25" ht="51" x14ac:dyDescent="0.2">
      <c r="A181" s="30" t="s">
        <v>1071</v>
      </c>
      <c r="B181" s="33" t="s">
        <v>1072</v>
      </c>
      <c r="C181" s="30" t="s">
        <v>1073</v>
      </c>
      <c r="D181" s="33">
        <v>2012</v>
      </c>
      <c r="E181" s="30" t="s">
        <v>1074</v>
      </c>
      <c r="F181" s="34"/>
      <c r="G181" s="34"/>
      <c r="H181" s="34"/>
      <c r="I181" s="34"/>
      <c r="J181" s="34"/>
      <c r="K181" s="33" t="s">
        <v>117</v>
      </c>
      <c r="L181" s="32">
        <v>31</v>
      </c>
      <c r="M181" s="32">
        <v>2</v>
      </c>
      <c r="N181" s="32">
        <v>279</v>
      </c>
      <c r="O181" s="32">
        <v>288</v>
      </c>
      <c r="P181" s="33" t="s">
        <v>1075</v>
      </c>
      <c r="Q181" s="33" t="str">
        <f>HYPERLINK("http://dx.doi.org/10.1002/etc.737","http://dx.doi.org/10.1002/etc.737")</f>
        <v>http://dx.doi.org/10.1002/etc.737</v>
      </c>
      <c r="R181" s="33"/>
      <c r="S181" s="33"/>
      <c r="T181" s="33"/>
      <c r="U181" s="33"/>
      <c r="V181" s="34" t="s">
        <v>100</v>
      </c>
      <c r="W181" s="33" t="s">
        <v>1076</v>
      </c>
      <c r="X181" s="33" t="s">
        <v>1077</v>
      </c>
      <c r="Y181" s="31" t="s">
        <v>143</v>
      </c>
    </row>
    <row r="182" spans="1:25" ht="51" x14ac:dyDescent="0.2">
      <c r="A182" s="30" t="s">
        <v>1078</v>
      </c>
      <c r="B182" s="33" t="s">
        <v>1079</v>
      </c>
      <c r="C182" s="30" t="s">
        <v>1080</v>
      </c>
      <c r="D182" s="33">
        <v>2012</v>
      </c>
      <c r="E182" s="30" t="s">
        <v>518</v>
      </c>
      <c r="F182" s="34"/>
      <c r="G182" s="34"/>
      <c r="H182" s="34"/>
      <c r="I182" s="34"/>
      <c r="J182" s="34" t="s">
        <v>77</v>
      </c>
      <c r="K182" s="33" t="s">
        <v>99</v>
      </c>
      <c r="L182" s="32">
        <v>23</v>
      </c>
      <c r="M182" s="32">
        <v>4</v>
      </c>
      <c r="N182" s="32">
        <v>291</v>
      </c>
      <c r="O182" s="32">
        <v>308</v>
      </c>
      <c r="P182" s="33" t="s">
        <v>1081</v>
      </c>
      <c r="Q182" s="33"/>
      <c r="R182" s="33"/>
      <c r="S182" s="33"/>
      <c r="T182" s="33"/>
      <c r="U182" s="33"/>
      <c r="V182" s="34" t="s">
        <v>100</v>
      </c>
      <c r="W182" s="33" t="s">
        <v>1082</v>
      </c>
      <c r="X182" s="33" t="s">
        <v>1083</v>
      </c>
      <c r="Y182" s="31" t="s">
        <v>143</v>
      </c>
    </row>
    <row r="183" spans="1:25" ht="51" x14ac:dyDescent="0.2">
      <c r="A183" s="30" t="s">
        <v>1084</v>
      </c>
      <c r="B183" s="33" t="s">
        <v>1085</v>
      </c>
      <c r="C183" s="30" t="s">
        <v>1086</v>
      </c>
      <c r="D183" s="33">
        <v>2012</v>
      </c>
      <c r="E183" s="30" t="s">
        <v>1087</v>
      </c>
      <c r="F183" s="34"/>
      <c r="G183" s="34"/>
      <c r="H183" s="34"/>
      <c r="I183" s="34"/>
      <c r="J183" s="34" t="s">
        <v>77</v>
      </c>
      <c r="K183" s="33" t="s">
        <v>126</v>
      </c>
      <c r="L183" s="32">
        <v>80</v>
      </c>
      <c r="M183" s="32">
        <v>2</v>
      </c>
      <c r="N183" s="32">
        <v>101</v>
      </c>
      <c r="O183" s="32">
        <v>116</v>
      </c>
      <c r="P183" s="33"/>
      <c r="Q183" s="33"/>
      <c r="R183" s="33"/>
      <c r="S183" s="33"/>
      <c r="T183" s="33"/>
      <c r="U183" s="33"/>
      <c r="V183" s="34" t="s">
        <v>100</v>
      </c>
      <c r="W183" s="33" t="s">
        <v>1088</v>
      </c>
      <c r="X183" s="33" t="s">
        <v>1089</v>
      </c>
      <c r="Y183" s="31" t="s">
        <v>166</v>
      </c>
    </row>
    <row r="184" spans="1:25" ht="38.25" x14ac:dyDescent="0.2">
      <c r="A184" s="30" t="s">
        <v>1090</v>
      </c>
      <c r="B184" s="33" t="s">
        <v>1091</v>
      </c>
      <c r="C184" s="30" t="s">
        <v>1092</v>
      </c>
      <c r="D184" s="33">
        <v>2012</v>
      </c>
      <c r="E184" s="30" t="s">
        <v>330</v>
      </c>
      <c r="F184" s="34"/>
      <c r="G184" s="34"/>
      <c r="H184" s="34"/>
      <c r="I184" s="34"/>
      <c r="J184" s="34" t="s">
        <v>77</v>
      </c>
      <c r="K184" s="33" t="s">
        <v>210</v>
      </c>
      <c r="L184" s="32">
        <v>32</v>
      </c>
      <c r="M184" s="32">
        <v>2</v>
      </c>
      <c r="N184" s="32">
        <v>285</v>
      </c>
      <c r="O184" s="32">
        <v>295</v>
      </c>
      <c r="P184" s="33" t="s">
        <v>1093</v>
      </c>
      <c r="Q184" s="33"/>
      <c r="R184" s="33"/>
      <c r="S184" s="33"/>
      <c r="T184" s="33"/>
      <c r="U184" s="33"/>
      <c r="V184" s="34" t="s">
        <v>100</v>
      </c>
      <c r="W184" s="33"/>
      <c r="X184" s="33" t="s">
        <v>1094</v>
      </c>
      <c r="Y184" s="31" t="s">
        <v>166</v>
      </c>
    </row>
    <row r="185" spans="1:25" ht="51" x14ac:dyDescent="0.2">
      <c r="A185" s="30" t="s">
        <v>1095</v>
      </c>
      <c r="B185" s="33"/>
      <c r="C185" s="30" t="s">
        <v>1096</v>
      </c>
      <c r="D185" s="33">
        <v>2012</v>
      </c>
      <c r="E185" s="30" t="s">
        <v>1097</v>
      </c>
      <c r="F185" s="34"/>
      <c r="G185" s="34"/>
      <c r="H185" s="34"/>
      <c r="I185" s="34"/>
      <c r="J185" s="34" t="s">
        <v>77</v>
      </c>
      <c r="K185" s="33" t="s">
        <v>99</v>
      </c>
      <c r="L185" s="32">
        <v>69</v>
      </c>
      <c r="M185" s="32">
        <v>2</v>
      </c>
      <c r="N185" s="32">
        <v>1</v>
      </c>
      <c r="O185" s="32">
        <v>54</v>
      </c>
      <c r="P185" s="33"/>
      <c r="Q185" s="33" t="s">
        <v>1098</v>
      </c>
      <c r="R185" s="33"/>
      <c r="S185" s="33"/>
      <c r="T185" s="33"/>
      <c r="U185" s="33"/>
      <c r="V185" s="34" t="s">
        <v>100</v>
      </c>
      <c r="W185" s="33" t="s">
        <v>1099</v>
      </c>
      <c r="X185" s="33"/>
      <c r="Y185" s="31"/>
    </row>
    <row r="186" spans="1:25" ht="38.25" x14ac:dyDescent="0.2">
      <c r="A186" s="30" t="s">
        <v>1100</v>
      </c>
      <c r="B186" s="33" t="s">
        <v>1101</v>
      </c>
      <c r="C186" s="30" t="s">
        <v>1102</v>
      </c>
      <c r="D186" s="33">
        <v>2012</v>
      </c>
      <c r="E186" s="30" t="s">
        <v>1103</v>
      </c>
      <c r="F186" s="34"/>
      <c r="G186" s="34"/>
      <c r="H186" s="34"/>
      <c r="I186" s="34"/>
      <c r="J186" s="34" t="s">
        <v>77</v>
      </c>
      <c r="K186" s="33" t="s">
        <v>126</v>
      </c>
      <c r="L186" s="32"/>
      <c r="M186" s="32">
        <v>405</v>
      </c>
      <c r="N186" s="32"/>
      <c r="O186" s="32"/>
      <c r="P186" s="33" t="s">
        <v>1104</v>
      </c>
      <c r="Q186" s="33" t="str">
        <f>HYPERLINK("http://dx.doi.org/10.1051/kmae/2012014","http://dx.doi.org/10.1051/kmae/2012014")</f>
        <v>http://dx.doi.org/10.1051/kmae/2012014</v>
      </c>
      <c r="R186" s="33"/>
      <c r="S186" s="33"/>
      <c r="T186" s="33"/>
      <c r="U186" s="33"/>
      <c r="V186" s="34" t="s">
        <v>447</v>
      </c>
      <c r="W186" s="33" t="s">
        <v>1105</v>
      </c>
      <c r="X186" s="33" t="s">
        <v>1106</v>
      </c>
      <c r="Y186" s="31" t="s">
        <v>143</v>
      </c>
    </row>
    <row r="187" spans="1:25" ht="38.25" x14ac:dyDescent="0.2">
      <c r="A187" s="30" t="s">
        <v>1107</v>
      </c>
      <c r="B187" s="33" t="s">
        <v>1108</v>
      </c>
      <c r="C187" s="30" t="s">
        <v>1109</v>
      </c>
      <c r="D187" s="33">
        <v>2012</v>
      </c>
      <c r="E187" s="30" t="s">
        <v>1110</v>
      </c>
      <c r="F187" s="34"/>
      <c r="G187" s="34"/>
      <c r="H187" s="34"/>
      <c r="I187" s="34"/>
      <c r="J187" s="34" t="s">
        <v>77</v>
      </c>
      <c r="K187" s="33" t="s">
        <v>186</v>
      </c>
      <c r="L187" s="32">
        <v>30</v>
      </c>
      <c r="M187" s="32">
        <v>2</v>
      </c>
      <c r="N187" s="32">
        <v>96</v>
      </c>
      <c r="O187" s="32">
        <v>109</v>
      </c>
      <c r="P187" s="33" t="s">
        <v>1111</v>
      </c>
      <c r="Q187" s="33"/>
      <c r="R187" s="33"/>
      <c r="S187" s="33"/>
      <c r="T187" s="33"/>
      <c r="U187" s="33"/>
      <c r="V187" s="34" t="s">
        <v>100</v>
      </c>
      <c r="W187" s="33" t="s">
        <v>1112</v>
      </c>
      <c r="X187" s="33"/>
      <c r="Y187" s="31" t="s">
        <v>166</v>
      </c>
    </row>
    <row r="188" spans="1:25" ht="51" x14ac:dyDescent="0.2">
      <c r="A188" s="30" t="s">
        <v>1113</v>
      </c>
      <c r="B188" s="33" t="s">
        <v>1114</v>
      </c>
      <c r="C188" s="30" t="s">
        <v>1115</v>
      </c>
      <c r="D188" s="33">
        <v>2012</v>
      </c>
      <c r="E188" s="30" t="s">
        <v>1116</v>
      </c>
      <c r="F188" s="34" t="s">
        <v>77</v>
      </c>
      <c r="G188" s="34"/>
      <c r="H188" s="34" t="s">
        <v>77</v>
      </c>
      <c r="I188" s="34" t="s">
        <v>77</v>
      </c>
      <c r="J188" s="34"/>
      <c r="K188" s="33" t="s">
        <v>126</v>
      </c>
      <c r="L188" s="32">
        <v>107</v>
      </c>
      <c r="M188" s="32">
        <v>1</v>
      </c>
      <c r="N188" s="32">
        <v>153</v>
      </c>
      <c r="O188" s="32">
        <v>165</v>
      </c>
      <c r="P188" s="33" t="s">
        <v>1117</v>
      </c>
      <c r="Q188" s="33" t="str">
        <f>HYPERLINK("http://dx.doi.org/10.1111/j.1095-8312.2012.01918.x","http://dx.doi.org/10.1111/j.1095-8312.2012.01918.x")</f>
        <v>http://dx.doi.org/10.1111/j.1095-8312.2012.01918.x</v>
      </c>
      <c r="R188" s="33"/>
      <c r="S188" s="33"/>
      <c r="T188" s="33"/>
      <c r="U188" s="33"/>
      <c r="V188" s="34" t="s">
        <v>100</v>
      </c>
      <c r="W188" s="33" t="s">
        <v>1118</v>
      </c>
      <c r="X188" s="33" t="s">
        <v>1119</v>
      </c>
      <c r="Y188" s="31" t="s">
        <v>143</v>
      </c>
    </row>
    <row r="189" spans="1:25" ht="38.25" x14ac:dyDescent="0.2">
      <c r="A189" s="30" t="s">
        <v>1120</v>
      </c>
      <c r="B189" s="33" t="s">
        <v>1121</v>
      </c>
      <c r="C189" s="30" t="s">
        <v>1122</v>
      </c>
      <c r="D189" s="33">
        <v>2012</v>
      </c>
      <c r="E189" s="30" t="s">
        <v>1123</v>
      </c>
      <c r="F189" s="34"/>
      <c r="G189" s="34"/>
      <c r="H189" s="34" t="s">
        <v>77</v>
      </c>
      <c r="I189" s="34"/>
      <c r="J189" s="34"/>
      <c r="K189" s="33" t="s">
        <v>126</v>
      </c>
      <c r="L189" s="32">
        <v>99</v>
      </c>
      <c r="M189" s="32">
        <v>11</v>
      </c>
      <c r="N189" s="32">
        <v>903</v>
      </c>
      <c r="O189" s="32">
        <v>912</v>
      </c>
      <c r="P189" s="33" t="s">
        <v>1124</v>
      </c>
      <c r="Q189" s="33"/>
      <c r="R189" s="33"/>
      <c r="S189" s="33"/>
      <c r="T189" s="33"/>
      <c r="U189" s="33"/>
      <c r="V189" s="34" t="s">
        <v>100</v>
      </c>
      <c r="W189" s="33" t="s">
        <v>1125</v>
      </c>
      <c r="X189" s="33" t="s">
        <v>1126</v>
      </c>
      <c r="Y189" s="31" t="s">
        <v>166</v>
      </c>
    </row>
    <row r="190" spans="1:25" ht="38.25" x14ac:dyDescent="0.2">
      <c r="A190" s="30" t="s">
        <v>515</v>
      </c>
      <c r="B190" s="33" t="s">
        <v>516</v>
      </c>
      <c r="C190" s="30" t="s">
        <v>1127</v>
      </c>
      <c r="D190" s="33">
        <v>2011</v>
      </c>
      <c r="E190" s="30" t="s">
        <v>1128</v>
      </c>
      <c r="F190" s="34"/>
      <c r="G190" s="34"/>
      <c r="H190" s="34"/>
      <c r="I190" s="34"/>
      <c r="J190" s="34" t="s">
        <v>77</v>
      </c>
      <c r="K190" s="33" t="s">
        <v>99</v>
      </c>
      <c r="L190" s="32"/>
      <c r="M190" s="32">
        <v>4</v>
      </c>
      <c r="N190" s="32">
        <v>247</v>
      </c>
      <c r="O190" s="32">
        <v>269</v>
      </c>
      <c r="P190" s="33"/>
      <c r="Q190" s="33"/>
      <c r="R190" s="33"/>
      <c r="S190" s="33"/>
      <c r="T190" s="33"/>
      <c r="U190" s="33"/>
      <c r="V190" s="34" t="s">
        <v>551</v>
      </c>
      <c r="W190" s="33" t="s">
        <v>1129</v>
      </c>
      <c r="X190" s="33" t="s">
        <v>1130</v>
      </c>
      <c r="Y190" s="31" t="s">
        <v>166</v>
      </c>
    </row>
    <row r="191" spans="1:25" ht="38.25" customHeight="1" x14ac:dyDescent="0.2">
      <c r="A191" s="30" t="s">
        <v>1131</v>
      </c>
      <c r="B191" s="33" t="s">
        <v>1132</v>
      </c>
      <c r="C191" s="30" t="s">
        <v>1133</v>
      </c>
      <c r="D191" s="33">
        <v>2011</v>
      </c>
      <c r="E191" s="30" t="s">
        <v>518</v>
      </c>
      <c r="F191" s="34"/>
      <c r="G191" s="34"/>
      <c r="H191" s="34" t="s">
        <v>77</v>
      </c>
      <c r="I191" s="34"/>
      <c r="J191" s="34"/>
      <c r="K191" s="33" t="s">
        <v>210</v>
      </c>
      <c r="L191" s="32">
        <v>22</v>
      </c>
      <c r="M191" s="32">
        <v>3</v>
      </c>
      <c r="N191" s="32">
        <v>235</v>
      </c>
      <c r="O191" s="32">
        <v>260</v>
      </c>
      <c r="P191" s="33"/>
      <c r="Q191" s="33"/>
      <c r="R191" s="33"/>
      <c r="S191" s="33"/>
      <c r="T191" s="33"/>
      <c r="U191" s="33"/>
      <c r="V191" s="34" t="s">
        <v>100</v>
      </c>
      <c r="W191" s="33" t="s">
        <v>1134</v>
      </c>
      <c r="X191" s="33" t="s">
        <v>1135</v>
      </c>
      <c r="Y191" s="31" t="s">
        <v>143</v>
      </c>
    </row>
    <row r="192" spans="1:25" ht="25.5" x14ac:dyDescent="0.2">
      <c r="A192" s="30" t="s">
        <v>1136</v>
      </c>
      <c r="B192" s="33" t="s">
        <v>1137</v>
      </c>
      <c r="C192" s="30" t="s">
        <v>1138</v>
      </c>
      <c r="D192" s="33">
        <v>2011</v>
      </c>
      <c r="E192" s="30" t="s">
        <v>1139</v>
      </c>
      <c r="F192" s="34"/>
      <c r="G192" s="34"/>
      <c r="H192" s="34"/>
      <c r="I192" s="34" t="s">
        <v>77</v>
      </c>
      <c r="J192" s="34"/>
      <c r="K192" s="33" t="s">
        <v>155</v>
      </c>
      <c r="L192" s="32"/>
      <c r="M192" s="32">
        <v>12</v>
      </c>
      <c r="N192" s="32">
        <v>25</v>
      </c>
      <c r="O192" s="32">
        <v>34</v>
      </c>
      <c r="P192" s="33" t="s">
        <v>1140</v>
      </c>
      <c r="Q192" s="33"/>
      <c r="R192" s="33"/>
      <c r="S192" s="33"/>
      <c r="T192" s="33"/>
      <c r="U192" s="33"/>
      <c r="V192" s="34" t="s">
        <v>100</v>
      </c>
      <c r="W192" s="33" t="s">
        <v>1141</v>
      </c>
      <c r="X192" s="33" t="s">
        <v>1142</v>
      </c>
      <c r="Y192" s="31" t="s">
        <v>166</v>
      </c>
    </row>
    <row r="193" spans="1:25" ht="38.25" x14ac:dyDescent="0.2">
      <c r="A193" s="30" t="s">
        <v>1143</v>
      </c>
      <c r="B193" s="33" t="s">
        <v>1144</v>
      </c>
      <c r="C193" s="30" t="s">
        <v>1145</v>
      </c>
      <c r="D193" s="33">
        <v>2011</v>
      </c>
      <c r="E193" s="30" t="s">
        <v>1128</v>
      </c>
      <c r="F193" s="34"/>
      <c r="G193" s="34"/>
      <c r="H193" s="34"/>
      <c r="I193" s="34"/>
      <c r="J193" s="34" t="s">
        <v>77</v>
      </c>
      <c r="K193" s="33" t="s">
        <v>210</v>
      </c>
      <c r="L193" s="32"/>
      <c r="M193" s="32">
        <v>4</v>
      </c>
      <c r="N193" s="32">
        <v>291</v>
      </c>
      <c r="O193" s="32">
        <v>296</v>
      </c>
      <c r="P193" s="33"/>
      <c r="Q193" s="33"/>
      <c r="R193" s="33"/>
      <c r="S193" s="33"/>
      <c r="T193" s="33"/>
      <c r="U193" s="33"/>
      <c r="V193" s="34" t="s">
        <v>551</v>
      </c>
      <c r="W193" s="33" t="s">
        <v>1146</v>
      </c>
      <c r="X193" s="33" t="s">
        <v>1147</v>
      </c>
      <c r="Y193" s="31" t="s">
        <v>166</v>
      </c>
    </row>
    <row r="194" spans="1:25" ht="38.25" x14ac:dyDescent="0.2">
      <c r="A194" s="30" t="s">
        <v>1148</v>
      </c>
      <c r="B194" s="33" t="s">
        <v>1149</v>
      </c>
      <c r="C194" s="30" t="s">
        <v>1150</v>
      </c>
      <c r="D194" s="33">
        <v>2011</v>
      </c>
      <c r="E194" s="30" t="s">
        <v>1151</v>
      </c>
      <c r="F194" s="34"/>
      <c r="G194" s="34"/>
      <c r="H194" s="34" t="s">
        <v>77</v>
      </c>
      <c r="I194" s="34"/>
      <c r="J194" s="34"/>
      <c r="K194" s="33" t="s">
        <v>126</v>
      </c>
      <c r="L194" s="32">
        <v>58</v>
      </c>
      <c r="M194" s="32">
        <v>2</v>
      </c>
      <c r="N194" s="32">
        <v>141</v>
      </c>
      <c r="O194" s="32">
        <v>150</v>
      </c>
      <c r="P194" s="33" t="s">
        <v>1152</v>
      </c>
      <c r="Q194" s="33" t="str">
        <f>HYPERLINK("http://dx.doi.org/10.1080/00063657.2010.543645","http://dx.doi.org/10.1080/00063657.2010.543645")</f>
        <v>http://dx.doi.org/10.1080/00063657.2010.543645</v>
      </c>
      <c r="R194" s="33"/>
      <c r="S194" s="33"/>
      <c r="T194" s="33"/>
      <c r="U194" s="33"/>
      <c r="V194" s="34" t="s">
        <v>100</v>
      </c>
      <c r="W194" s="33"/>
      <c r="X194" s="33" t="s">
        <v>1153</v>
      </c>
      <c r="Y194" s="31" t="s">
        <v>143</v>
      </c>
    </row>
    <row r="195" spans="1:25" ht="102" x14ac:dyDescent="0.2">
      <c r="A195" s="30" t="s">
        <v>1154</v>
      </c>
      <c r="B195" s="33" t="s">
        <v>1155</v>
      </c>
      <c r="C195" s="30" t="s">
        <v>1156</v>
      </c>
      <c r="D195" s="33">
        <v>2011</v>
      </c>
      <c r="E195" s="30" t="s">
        <v>941</v>
      </c>
      <c r="F195" s="34"/>
      <c r="G195" s="34"/>
      <c r="H195" s="34"/>
      <c r="I195" s="34"/>
      <c r="J195" s="34"/>
      <c r="K195" s="33" t="s">
        <v>99</v>
      </c>
      <c r="L195" s="32">
        <v>108</v>
      </c>
      <c r="M195" s="32">
        <v>2</v>
      </c>
      <c r="N195" s="32">
        <v>263</v>
      </c>
      <c r="O195" s="32">
        <v>330</v>
      </c>
      <c r="P195" s="33" t="s">
        <v>1157</v>
      </c>
      <c r="Q195" s="33"/>
      <c r="R195" s="33"/>
      <c r="S195" s="33"/>
      <c r="T195" s="33"/>
      <c r="U195" s="33"/>
      <c r="V195" s="34" t="s">
        <v>447</v>
      </c>
      <c r="W195" s="33" t="s">
        <v>1158</v>
      </c>
      <c r="X195" s="33"/>
      <c r="Y195" s="31" t="s">
        <v>166</v>
      </c>
    </row>
    <row r="196" spans="1:25" ht="51" x14ac:dyDescent="0.2">
      <c r="A196" s="30" t="s">
        <v>1159</v>
      </c>
      <c r="B196" s="33" t="s">
        <v>1160</v>
      </c>
      <c r="C196" s="30" t="s">
        <v>1161</v>
      </c>
      <c r="D196" s="33">
        <v>2011</v>
      </c>
      <c r="E196" s="30" t="s">
        <v>1162</v>
      </c>
      <c r="F196" s="34"/>
      <c r="G196" s="34"/>
      <c r="H196" s="34"/>
      <c r="I196" s="34"/>
      <c r="J196" s="34" t="s">
        <v>77</v>
      </c>
      <c r="K196" s="33" t="s">
        <v>362</v>
      </c>
      <c r="L196" s="32">
        <v>49</v>
      </c>
      <c r="M196" s="32">
        <v>12</v>
      </c>
      <c r="N196" s="32">
        <v>4286</v>
      </c>
      <c r="O196" s="32">
        <v>4292</v>
      </c>
      <c r="P196" s="33" t="s">
        <v>1163</v>
      </c>
      <c r="Q196" s="33" t="str">
        <f>HYPERLINK("http://dx.doi.org/10.1128/JCM.05439-11","http://dx.doi.org/10.1128/JCM.05439-11")</f>
        <v>http://dx.doi.org/10.1128/JCM.05439-11</v>
      </c>
      <c r="R196" s="33"/>
      <c r="S196" s="33"/>
      <c r="T196" s="33"/>
      <c r="U196" s="33"/>
      <c r="V196" s="34" t="s">
        <v>100</v>
      </c>
      <c r="W196" s="33"/>
      <c r="X196" s="33" t="s">
        <v>1164</v>
      </c>
      <c r="Y196" s="31" t="s">
        <v>143</v>
      </c>
    </row>
    <row r="197" spans="1:25" ht="25.5" x14ac:dyDescent="0.2">
      <c r="A197" s="30" t="s">
        <v>1165</v>
      </c>
      <c r="B197" s="33"/>
      <c r="C197" s="30" t="s">
        <v>1166</v>
      </c>
      <c r="D197" s="33">
        <v>2011</v>
      </c>
      <c r="E197" s="30" t="s">
        <v>1167</v>
      </c>
      <c r="F197" s="34" t="s">
        <v>77</v>
      </c>
      <c r="G197" s="34"/>
      <c r="H197" s="34" t="s">
        <v>77</v>
      </c>
      <c r="I197" s="34" t="s">
        <v>77</v>
      </c>
      <c r="J197" s="34"/>
      <c r="K197" s="33" t="s">
        <v>89</v>
      </c>
      <c r="L197" s="32"/>
      <c r="M197" s="32"/>
      <c r="N197" s="32" t="s">
        <v>1168</v>
      </c>
      <c r="O197" s="32" t="s">
        <v>1168</v>
      </c>
      <c r="P197" s="33"/>
      <c r="Q197" s="33" t="s">
        <v>1169</v>
      </c>
      <c r="R197" s="33"/>
      <c r="S197" s="33"/>
      <c r="T197" s="33"/>
      <c r="U197" s="33"/>
      <c r="V197" s="34" t="s">
        <v>136</v>
      </c>
      <c r="W197" s="33" t="s">
        <v>1170</v>
      </c>
      <c r="X197" s="33"/>
      <c r="Y197" s="31" t="s">
        <v>1171</v>
      </c>
    </row>
    <row r="198" spans="1:25" ht="25.5" x14ac:dyDescent="0.2">
      <c r="A198" s="30" t="s">
        <v>1172</v>
      </c>
      <c r="B198" s="33"/>
      <c r="C198" s="30" t="s">
        <v>1173</v>
      </c>
      <c r="D198" s="33">
        <v>2011</v>
      </c>
      <c r="E198" s="30" t="s">
        <v>198</v>
      </c>
      <c r="F198" s="34" t="s">
        <v>77</v>
      </c>
      <c r="G198" s="34" t="s">
        <v>77</v>
      </c>
      <c r="H198" s="34" t="s">
        <v>77</v>
      </c>
      <c r="I198" s="34"/>
      <c r="J198" s="34"/>
      <c r="K198" s="33" t="s">
        <v>218</v>
      </c>
      <c r="L198" s="32"/>
      <c r="M198" s="32"/>
      <c r="N198" s="32"/>
      <c r="O198" s="32"/>
      <c r="P198" s="33"/>
      <c r="Q198" s="33"/>
      <c r="R198" s="33"/>
      <c r="S198" s="33"/>
      <c r="T198" s="33"/>
      <c r="U198" s="33"/>
      <c r="V198" s="34" t="s">
        <v>92</v>
      </c>
      <c r="W198" s="33"/>
      <c r="X198" s="33" t="s">
        <v>1174</v>
      </c>
      <c r="Y198" s="31" t="s">
        <v>199</v>
      </c>
    </row>
    <row r="199" spans="1:25" ht="51" x14ac:dyDescent="0.2">
      <c r="A199" s="30" t="s">
        <v>1175</v>
      </c>
      <c r="B199" s="33" t="s">
        <v>1176</v>
      </c>
      <c r="C199" s="30" t="s">
        <v>1177</v>
      </c>
      <c r="D199" s="33">
        <v>2011</v>
      </c>
      <c r="E199" s="30" t="s">
        <v>1178</v>
      </c>
      <c r="F199" s="34"/>
      <c r="G199" s="34"/>
      <c r="H199" s="34"/>
      <c r="I199" s="34"/>
      <c r="J199" s="34" t="s">
        <v>77</v>
      </c>
      <c r="K199" s="33" t="s">
        <v>210</v>
      </c>
      <c r="L199" s="32">
        <v>287</v>
      </c>
      <c r="M199" s="32">
        <v>45444</v>
      </c>
      <c r="N199" s="32">
        <v>1</v>
      </c>
      <c r="O199" s="32">
        <v>55</v>
      </c>
      <c r="P199" s="33" t="s">
        <v>1179</v>
      </c>
      <c r="Q199" s="33"/>
      <c r="R199" s="33"/>
      <c r="S199" s="33"/>
      <c r="T199" s="33"/>
      <c r="U199" s="33"/>
      <c r="V199" s="34" t="s">
        <v>100</v>
      </c>
      <c r="W199" s="33" t="s">
        <v>1180</v>
      </c>
      <c r="X199" s="33" t="s">
        <v>1181</v>
      </c>
      <c r="Y199" s="31" t="s">
        <v>166</v>
      </c>
    </row>
    <row r="200" spans="1:25" ht="51" x14ac:dyDescent="0.2">
      <c r="A200" s="30" t="s">
        <v>1182</v>
      </c>
      <c r="B200" s="33" t="s">
        <v>1183</v>
      </c>
      <c r="C200" s="30" t="s">
        <v>1184</v>
      </c>
      <c r="D200" s="33">
        <v>2011</v>
      </c>
      <c r="E200" s="30" t="s">
        <v>467</v>
      </c>
      <c r="F200" s="34"/>
      <c r="G200" s="34"/>
      <c r="H200" s="34"/>
      <c r="I200" s="34"/>
      <c r="J200" s="34" t="s">
        <v>77</v>
      </c>
      <c r="K200" s="33" t="s">
        <v>218</v>
      </c>
      <c r="L200" s="32"/>
      <c r="M200" s="32">
        <v>1</v>
      </c>
      <c r="N200" s="32">
        <v>30</v>
      </c>
      <c r="O200" s="32">
        <v>36</v>
      </c>
      <c r="P200" s="33" t="s">
        <v>1185</v>
      </c>
      <c r="Q200" s="33" t="str">
        <f>HYPERLINK("http://dx.doi.org/10.1051/lhb/2011003","http://dx.doi.org/10.1051/lhb/2011003")</f>
        <v>http://dx.doi.org/10.1051/lhb/2011003</v>
      </c>
      <c r="R200" s="33"/>
      <c r="S200" s="33"/>
      <c r="T200" s="33"/>
      <c r="U200" s="33"/>
      <c r="V200" s="34" t="s">
        <v>100</v>
      </c>
      <c r="W200" s="33" t="s">
        <v>1186</v>
      </c>
      <c r="X200" s="33" t="s">
        <v>1187</v>
      </c>
      <c r="Y200" s="31" t="s">
        <v>143</v>
      </c>
    </row>
    <row r="201" spans="1:25" ht="38.25" x14ac:dyDescent="0.2">
      <c r="A201" s="30" t="s">
        <v>1188</v>
      </c>
      <c r="B201" s="33" t="s">
        <v>1189</v>
      </c>
      <c r="C201" s="30" t="s">
        <v>1190</v>
      </c>
      <c r="D201" s="33">
        <v>2011</v>
      </c>
      <c r="E201" s="30" t="s">
        <v>1139</v>
      </c>
      <c r="F201" s="34"/>
      <c r="G201" s="34"/>
      <c r="H201" s="34"/>
      <c r="I201" s="34"/>
      <c r="J201" s="34"/>
      <c r="K201" s="33" t="s">
        <v>117</v>
      </c>
      <c r="L201" s="32"/>
      <c r="M201" s="32">
        <v>45323</v>
      </c>
      <c r="N201" s="32">
        <v>80</v>
      </c>
      <c r="O201" s="32">
        <v>94</v>
      </c>
      <c r="P201" s="33" t="s">
        <v>1191</v>
      </c>
      <c r="Q201" s="33"/>
      <c r="R201" s="33"/>
      <c r="S201" s="33"/>
      <c r="T201" s="33"/>
      <c r="U201" s="33"/>
      <c r="V201" s="34" t="s">
        <v>100</v>
      </c>
      <c r="W201" s="33" t="s">
        <v>1192</v>
      </c>
      <c r="X201" s="33" t="s">
        <v>1193</v>
      </c>
      <c r="Y201" s="31" t="s">
        <v>166</v>
      </c>
    </row>
    <row r="202" spans="1:25" ht="38.25" x14ac:dyDescent="0.2">
      <c r="A202" s="30" t="s">
        <v>1194</v>
      </c>
      <c r="B202" s="33" t="s">
        <v>1195</v>
      </c>
      <c r="C202" s="30" t="s">
        <v>1196</v>
      </c>
      <c r="D202" s="33">
        <v>2011</v>
      </c>
      <c r="E202" s="30" t="s">
        <v>1128</v>
      </c>
      <c r="F202" s="34"/>
      <c r="G202" s="34"/>
      <c r="H202" s="34"/>
      <c r="I202" s="34"/>
      <c r="J202" s="34" t="s">
        <v>77</v>
      </c>
      <c r="K202" s="33" t="s">
        <v>99</v>
      </c>
      <c r="L202" s="32"/>
      <c r="M202" s="32">
        <v>4</v>
      </c>
      <c r="N202" s="32">
        <v>297</v>
      </c>
      <c r="O202" s="32">
        <v>305</v>
      </c>
      <c r="P202" s="33"/>
      <c r="Q202" s="33"/>
      <c r="R202" s="33"/>
      <c r="S202" s="33"/>
      <c r="T202" s="33"/>
      <c r="U202" s="33"/>
      <c r="V202" s="34" t="s">
        <v>551</v>
      </c>
      <c r="W202" s="33" t="s">
        <v>1197</v>
      </c>
      <c r="X202" s="33" t="s">
        <v>1198</v>
      </c>
      <c r="Y202" s="31" t="s">
        <v>166</v>
      </c>
    </row>
    <row r="203" spans="1:25" ht="63.75" x14ac:dyDescent="0.2">
      <c r="A203" s="30" t="s">
        <v>1199</v>
      </c>
      <c r="B203" s="33" t="s">
        <v>1200</v>
      </c>
      <c r="C203" s="30" t="s">
        <v>1201</v>
      </c>
      <c r="D203" s="33">
        <v>2011</v>
      </c>
      <c r="E203" s="30" t="s">
        <v>1202</v>
      </c>
      <c r="F203" s="34"/>
      <c r="G203" s="34"/>
      <c r="H203" s="34"/>
      <c r="I203" s="34"/>
      <c r="J203" s="34" t="s">
        <v>77</v>
      </c>
      <c r="K203" s="33" t="s">
        <v>186</v>
      </c>
      <c r="L203" s="32">
        <v>28</v>
      </c>
      <c r="M203" s="32">
        <v>8</v>
      </c>
      <c r="N203" s="32">
        <v>697</v>
      </c>
      <c r="O203" s="32">
        <v>705</v>
      </c>
      <c r="P203" s="33" t="s">
        <v>1203</v>
      </c>
      <c r="Q203" s="33" t="str">
        <f>HYPERLINK("http://dx.doi.org/10.3109/07420528.2011.603170","http://dx.doi.org/10.3109/07420528.2011.603170")</f>
        <v>http://dx.doi.org/10.3109/07420528.2011.603170</v>
      </c>
      <c r="R203" s="33"/>
      <c r="S203" s="33" t="s">
        <v>260</v>
      </c>
      <c r="T203" s="33" t="s">
        <v>260</v>
      </c>
      <c r="U203" s="33" t="s">
        <v>260</v>
      </c>
      <c r="V203" s="34" t="s">
        <v>100</v>
      </c>
      <c r="W203" s="33"/>
      <c r="X203" s="33"/>
      <c r="Y203" s="31" t="s">
        <v>262</v>
      </c>
    </row>
    <row r="204" spans="1:25" ht="38.25" x14ac:dyDescent="0.2">
      <c r="A204" s="30" t="s">
        <v>1204</v>
      </c>
      <c r="B204" s="33" t="s">
        <v>1205</v>
      </c>
      <c r="C204" s="30" t="s">
        <v>1206</v>
      </c>
      <c r="D204" s="33">
        <v>2011</v>
      </c>
      <c r="E204" s="30" t="s">
        <v>1207</v>
      </c>
      <c r="F204" s="34"/>
      <c r="G204" s="34"/>
      <c r="H204" s="34" t="s">
        <v>77</v>
      </c>
      <c r="I204" s="34"/>
      <c r="J204" s="34"/>
      <c r="K204" s="33" t="s">
        <v>134</v>
      </c>
      <c r="L204" s="32">
        <v>20</v>
      </c>
      <c r="M204" s="32">
        <v>4</v>
      </c>
      <c r="N204" s="32">
        <v>293</v>
      </c>
      <c r="O204" s="32">
        <v>304</v>
      </c>
      <c r="P204" s="33" t="s">
        <v>1208</v>
      </c>
      <c r="Q204" s="33"/>
      <c r="R204" s="33"/>
      <c r="S204" s="33"/>
      <c r="T204" s="33"/>
      <c r="U204" s="33"/>
      <c r="V204" s="34" t="s">
        <v>100</v>
      </c>
      <c r="W204" s="33" t="s">
        <v>1209</v>
      </c>
      <c r="X204" s="33" t="s">
        <v>1210</v>
      </c>
      <c r="Y204" s="31" t="s">
        <v>166</v>
      </c>
    </row>
    <row r="205" spans="1:25" ht="51" x14ac:dyDescent="0.2">
      <c r="A205" s="30" t="s">
        <v>1211</v>
      </c>
      <c r="B205" s="33" t="s">
        <v>1212</v>
      </c>
      <c r="C205" s="30" t="s">
        <v>1213</v>
      </c>
      <c r="D205" s="33">
        <v>2011</v>
      </c>
      <c r="E205" s="30" t="s">
        <v>1214</v>
      </c>
      <c r="F205" s="34"/>
      <c r="G205" s="34"/>
      <c r="H205" s="34"/>
      <c r="I205" s="34"/>
      <c r="J205" s="34" t="s">
        <v>77</v>
      </c>
      <c r="K205" s="33" t="s">
        <v>99</v>
      </c>
      <c r="L205" s="32">
        <v>41</v>
      </c>
      <c r="M205" s="32">
        <v>2</v>
      </c>
      <c r="N205" s="32">
        <v>155</v>
      </c>
      <c r="O205" s="32">
        <v>171</v>
      </c>
      <c r="P205" s="33"/>
      <c r="Q205" s="33"/>
      <c r="R205" s="33"/>
      <c r="S205" s="33"/>
      <c r="T205" s="33"/>
      <c r="U205" s="33"/>
      <c r="V205" s="34" t="s">
        <v>447</v>
      </c>
      <c r="W205" s="33" t="s">
        <v>1215</v>
      </c>
      <c r="X205" s="33"/>
      <c r="Y205" s="31" t="s">
        <v>166</v>
      </c>
    </row>
    <row r="206" spans="1:25" ht="38.25" x14ac:dyDescent="0.2">
      <c r="A206" s="30" t="s">
        <v>1216</v>
      </c>
      <c r="B206" s="33"/>
      <c r="C206" s="30" t="s">
        <v>1217</v>
      </c>
      <c r="D206" s="33">
        <v>2010</v>
      </c>
      <c r="E206" s="30" t="s">
        <v>1218</v>
      </c>
      <c r="F206" s="33"/>
      <c r="G206" s="33"/>
      <c r="H206" s="33"/>
      <c r="I206" s="34" t="s">
        <v>77</v>
      </c>
      <c r="J206" s="33"/>
      <c r="K206" s="33" t="s">
        <v>906</v>
      </c>
      <c r="L206" s="32"/>
      <c r="M206" s="32"/>
      <c r="N206" s="32">
        <v>149</v>
      </c>
      <c r="O206" s="32">
        <v>200</v>
      </c>
      <c r="P206" s="33"/>
      <c r="Q206" s="33"/>
      <c r="R206" s="33"/>
      <c r="S206" s="33"/>
      <c r="T206" s="33"/>
      <c r="U206" s="33"/>
      <c r="V206" s="34" t="s">
        <v>100</v>
      </c>
      <c r="W206" s="33" t="s">
        <v>1219</v>
      </c>
      <c r="X206" s="33"/>
      <c r="Y206" s="31" t="s">
        <v>1220</v>
      </c>
    </row>
    <row r="207" spans="1:25" ht="38.25" x14ac:dyDescent="0.2">
      <c r="A207" s="30" t="s">
        <v>1221</v>
      </c>
      <c r="B207" s="33" t="s">
        <v>1222</v>
      </c>
      <c r="C207" s="30" t="s">
        <v>1223</v>
      </c>
      <c r="D207" s="33">
        <v>2010</v>
      </c>
      <c r="E207" s="30" t="s">
        <v>1224</v>
      </c>
      <c r="F207" s="34"/>
      <c r="G207" s="34"/>
      <c r="H207" s="34"/>
      <c r="I207" s="34"/>
      <c r="J207" s="34" t="s">
        <v>77</v>
      </c>
      <c r="K207" s="33" t="s">
        <v>210</v>
      </c>
      <c r="L207" s="32">
        <v>35</v>
      </c>
      <c r="M207" s="32">
        <v>3</v>
      </c>
      <c r="N207" s="32">
        <v>546</v>
      </c>
      <c r="O207" s="32">
        <v>553</v>
      </c>
      <c r="P207" s="33" t="s">
        <v>1225</v>
      </c>
      <c r="Q207" s="33"/>
      <c r="R207" s="33"/>
      <c r="S207" s="33"/>
      <c r="T207" s="33"/>
      <c r="U207" s="33"/>
      <c r="V207" s="34" t="s">
        <v>100</v>
      </c>
      <c r="W207" s="33"/>
      <c r="X207" s="33" t="s">
        <v>1226</v>
      </c>
      <c r="Y207" s="31" t="s">
        <v>166</v>
      </c>
    </row>
    <row r="208" spans="1:25" ht="76.5" x14ac:dyDescent="0.2">
      <c r="A208" s="30" t="s">
        <v>1227</v>
      </c>
      <c r="B208" s="33" t="s">
        <v>1228</v>
      </c>
      <c r="C208" s="30" t="s">
        <v>1229</v>
      </c>
      <c r="D208" s="33">
        <v>2010</v>
      </c>
      <c r="E208" s="30" t="s">
        <v>1230</v>
      </c>
      <c r="F208" s="34"/>
      <c r="G208" s="34"/>
      <c r="H208" s="34"/>
      <c r="I208" s="34"/>
      <c r="J208" s="34" t="s">
        <v>77</v>
      </c>
      <c r="K208" s="33" t="s">
        <v>186</v>
      </c>
      <c r="L208" s="32">
        <v>281</v>
      </c>
      <c r="M208" s="32">
        <v>3</v>
      </c>
      <c r="N208" s="32">
        <v>491</v>
      </c>
      <c r="O208" s="32">
        <v>498</v>
      </c>
      <c r="P208" s="33" t="s">
        <v>1231</v>
      </c>
      <c r="Q208" s="33"/>
      <c r="R208" s="33"/>
      <c r="S208" s="33"/>
      <c r="T208" s="33"/>
      <c r="U208" s="33"/>
      <c r="V208" s="34" t="s">
        <v>100</v>
      </c>
      <c r="W208" s="33"/>
      <c r="X208" s="33" t="s">
        <v>1232</v>
      </c>
      <c r="Y208" s="31" t="s">
        <v>166</v>
      </c>
    </row>
    <row r="209" spans="1:25" ht="33.75" customHeight="1" x14ac:dyDescent="0.2">
      <c r="A209" s="30" t="s">
        <v>1233</v>
      </c>
      <c r="B209" s="33" t="s">
        <v>1234</v>
      </c>
      <c r="C209" s="30" t="s">
        <v>1235</v>
      </c>
      <c r="D209" s="33">
        <v>2010</v>
      </c>
      <c r="E209" s="30" t="s">
        <v>1236</v>
      </c>
      <c r="F209" s="34"/>
      <c r="G209" s="34"/>
      <c r="H209" s="34"/>
      <c r="I209" s="34"/>
      <c r="J209" s="34" t="s">
        <v>77</v>
      </c>
      <c r="K209" s="33" t="s">
        <v>412</v>
      </c>
      <c r="L209" s="32" t="s">
        <v>260</v>
      </c>
      <c r="M209" s="32" t="s">
        <v>260</v>
      </c>
      <c r="N209" s="32">
        <v>18</v>
      </c>
      <c r="O209" s="32">
        <v>19</v>
      </c>
      <c r="P209" s="33" t="s">
        <v>260</v>
      </c>
      <c r="Q209" s="33" t="s">
        <v>1237</v>
      </c>
      <c r="R209" s="33"/>
      <c r="S209" s="33" t="s">
        <v>260</v>
      </c>
      <c r="T209" s="33" t="s">
        <v>260</v>
      </c>
      <c r="U209" s="33" t="s">
        <v>260</v>
      </c>
      <c r="V209" s="34" t="s">
        <v>100</v>
      </c>
      <c r="W209" s="33"/>
      <c r="X209" s="33"/>
      <c r="Y209" s="31" t="s">
        <v>262</v>
      </c>
    </row>
    <row r="210" spans="1:25" ht="25.5" x14ac:dyDescent="0.2">
      <c r="A210" s="30" t="s">
        <v>1238</v>
      </c>
      <c r="B210" s="33" t="s">
        <v>1239</v>
      </c>
      <c r="C210" s="30" t="s">
        <v>1240</v>
      </c>
      <c r="D210" s="33">
        <v>2010</v>
      </c>
      <c r="E210" s="30" t="s">
        <v>1241</v>
      </c>
      <c r="F210" s="34" t="s">
        <v>77</v>
      </c>
      <c r="G210" s="34"/>
      <c r="H210" s="34" t="s">
        <v>77</v>
      </c>
      <c r="I210" s="34" t="s">
        <v>77</v>
      </c>
      <c r="J210" s="34"/>
      <c r="K210" s="33" t="s">
        <v>129</v>
      </c>
      <c r="L210" s="32">
        <v>185</v>
      </c>
      <c r="M210" s="32">
        <v>1</v>
      </c>
      <c r="N210" s="32">
        <v>83</v>
      </c>
      <c r="O210" s="32">
        <v>98</v>
      </c>
      <c r="P210" s="33" t="s">
        <v>1242</v>
      </c>
      <c r="Q210" s="33"/>
      <c r="R210" s="33"/>
      <c r="S210" s="33"/>
      <c r="T210" s="33"/>
      <c r="U210" s="33"/>
      <c r="V210" s="34" t="s">
        <v>100</v>
      </c>
      <c r="W210" s="33" t="s">
        <v>1243</v>
      </c>
      <c r="X210" s="33" t="s">
        <v>1244</v>
      </c>
      <c r="Y210" s="31" t="s">
        <v>166</v>
      </c>
    </row>
    <row r="211" spans="1:25" ht="38.25" x14ac:dyDescent="0.2">
      <c r="A211" s="30" t="s">
        <v>1245</v>
      </c>
      <c r="B211" s="33"/>
      <c r="C211" s="30" t="s">
        <v>1246</v>
      </c>
      <c r="D211" s="33">
        <v>2010</v>
      </c>
      <c r="E211" s="30" t="s">
        <v>1247</v>
      </c>
      <c r="F211" s="33"/>
      <c r="G211" s="33"/>
      <c r="H211" s="34" t="s">
        <v>77</v>
      </c>
      <c r="I211" s="33"/>
      <c r="J211" s="33"/>
      <c r="K211" s="33" t="s">
        <v>564</v>
      </c>
      <c r="L211" s="32">
        <v>158</v>
      </c>
      <c r="M211" s="32">
        <v>3</v>
      </c>
      <c r="N211" s="32">
        <v>737</v>
      </c>
      <c r="O211" s="32">
        <v>748</v>
      </c>
      <c r="P211" s="33"/>
      <c r="Q211" s="33"/>
      <c r="R211" s="33"/>
      <c r="S211" s="33"/>
      <c r="T211" s="33"/>
      <c r="U211" s="33"/>
      <c r="V211" s="34" t="s">
        <v>100</v>
      </c>
      <c r="W211" s="33" t="s">
        <v>1248</v>
      </c>
      <c r="X211" s="33"/>
      <c r="Y211" s="31" t="s">
        <v>1249</v>
      </c>
    </row>
    <row r="212" spans="1:25" ht="25.5" x14ac:dyDescent="0.2">
      <c r="A212" s="30" t="s">
        <v>1250</v>
      </c>
      <c r="B212" s="33"/>
      <c r="C212" s="30" t="s">
        <v>1251</v>
      </c>
      <c r="D212" s="33">
        <v>2010</v>
      </c>
      <c r="E212" s="30" t="s">
        <v>1252</v>
      </c>
      <c r="F212" s="33"/>
      <c r="G212" s="33"/>
      <c r="H212" s="34" t="s">
        <v>77</v>
      </c>
      <c r="I212" s="33"/>
      <c r="J212" s="33"/>
      <c r="K212" s="33" t="s">
        <v>564</v>
      </c>
      <c r="L212" s="32">
        <v>10</v>
      </c>
      <c r="M212" s="32">
        <v>2</v>
      </c>
      <c r="N212" s="32">
        <v>419</v>
      </c>
      <c r="O212" s="32">
        <v>426</v>
      </c>
      <c r="P212" s="33"/>
      <c r="Q212" s="33"/>
      <c r="R212" s="33"/>
      <c r="S212" s="33"/>
      <c r="T212" s="33"/>
      <c r="U212" s="33"/>
      <c r="V212" s="34" t="s">
        <v>100</v>
      </c>
      <c r="W212" s="33" t="s">
        <v>1253</v>
      </c>
      <c r="X212" s="33"/>
      <c r="Y212" s="31" t="s">
        <v>1254</v>
      </c>
    </row>
    <row r="213" spans="1:25" ht="38.25" customHeight="1" x14ac:dyDescent="0.2">
      <c r="A213" s="30" t="s">
        <v>1255</v>
      </c>
      <c r="B213" s="33" t="s">
        <v>1256</v>
      </c>
      <c r="C213" s="30" t="s">
        <v>1257</v>
      </c>
      <c r="D213" s="33">
        <v>2010</v>
      </c>
      <c r="E213" s="30" t="s">
        <v>1258</v>
      </c>
      <c r="F213" s="34"/>
      <c r="G213" s="34"/>
      <c r="H213" s="34"/>
      <c r="I213" s="34"/>
      <c r="J213" s="34"/>
      <c r="K213" s="33" t="s">
        <v>99</v>
      </c>
      <c r="L213" s="32">
        <v>29</v>
      </c>
      <c r="M213" s="32">
        <v>2</v>
      </c>
      <c r="N213" s="32">
        <v>861</v>
      </c>
      <c r="O213" s="32">
        <v>879</v>
      </c>
      <c r="P213" s="33"/>
      <c r="Q213" s="33"/>
      <c r="R213" s="33"/>
      <c r="S213" s="33"/>
      <c r="T213" s="33"/>
      <c r="U213" s="33"/>
      <c r="V213" s="34" t="s">
        <v>100</v>
      </c>
      <c r="W213" s="33" t="s">
        <v>1259</v>
      </c>
      <c r="X213" s="33" t="s">
        <v>1260</v>
      </c>
      <c r="Y213" s="31" t="s">
        <v>166</v>
      </c>
    </row>
    <row r="214" spans="1:25" ht="76.5" x14ac:dyDescent="0.2">
      <c r="A214" s="30" t="s">
        <v>1261</v>
      </c>
      <c r="B214" s="33" t="s">
        <v>1262</v>
      </c>
      <c r="C214" s="30" t="s">
        <v>1263</v>
      </c>
      <c r="D214" s="33">
        <v>2010</v>
      </c>
      <c r="E214" s="30" t="s">
        <v>1214</v>
      </c>
      <c r="F214" s="34"/>
      <c r="G214" s="34"/>
      <c r="H214" s="34"/>
      <c r="I214" s="34"/>
      <c r="J214" s="34"/>
      <c r="K214" s="33" t="s">
        <v>99</v>
      </c>
      <c r="L214" s="32">
        <v>40</v>
      </c>
      <c r="M214" s="32">
        <v>3</v>
      </c>
      <c r="N214" s="32">
        <v>363</v>
      </c>
      <c r="O214" s="32">
        <v>381</v>
      </c>
      <c r="P214" s="33"/>
      <c r="Q214" s="33"/>
      <c r="R214" s="33"/>
      <c r="S214" s="33"/>
      <c r="T214" s="33"/>
      <c r="U214" s="33"/>
      <c r="V214" s="34" t="s">
        <v>447</v>
      </c>
      <c r="W214" s="33" t="s">
        <v>1264</v>
      </c>
      <c r="X214" s="33"/>
      <c r="Y214" s="31" t="s">
        <v>166</v>
      </c>
    </row>
    <row r="215" spans="1:25" ht="25.5" x14ac:dyDescent="0.2">
      <c r="A215" s="30" t="s">
        <v>1265</v>
      </c>
      <c r="B215" s="33"/>
      <c r="C215" s="30" t="s">
        <v>1266</v>
      </c>
      <c r="D215" s="33">
        <v>2010</v>
      </c>
      <c r="E215" s="30" t="s">
        <v>1267</v>
      </c>
      <c r="F215" s="34" t="s">
        <v>77</v>
      </c>
      <c r="G215" s="34"/>
      <c r="H215" s="34" t="s">
        <v>77</v>
      </c>
      <c r="I215" s="34" t="s">
        <v>77</v>
      </c>
      <c r="J215" s="34"/>
      <c r="K215" s="33" t="s">
        <v>155</v>
      </c>
      <c r="L215" s="32"/>
      <c r="M215" s="32"/>
      <c r="N215" s="32" t="s">
        <v>1268</v>
      </c>
      <c r="O215" s="32" t="s">
        <v>1268</v>
      </c>
      <c r="P215" s="33"/>
      <c r="Q215" s="33"/>
      <c r="R215" s="33"/>
      <c r="S215" s="33"/>
      <c r="T215" s="33"/>
      <c r="U215" s="33"/>
      <c r="V215" s="34" t="s">
        <v>136</v>
      </c>
      <c r="W215" s="33" t="s">
        <v>1269</v>
      </c>
      <c r="X215" s="33"/>
      <c r="Y215" s="31" t="s">
        <v>1171</v>
      </c>
    </row>
    <row r="216" spans="1:25" ht="51" customHeight="1" x14ac:dyDescent="0.2">
      <c r="A216" s="30" t="s">
        <v>1270</v>
      </c>
      <c r="B216" s="33" t="s">
        <v>1271</v>
      </c>
      <c r="C216" s="30" t="s">
        <v>1272</v>
      </c>
      <c r="D216" s="33">
        <v>2010</v>
      </c>
      <c r="E216" s="30" t="s">
        <v>1273</v>
      </c>
      <c r="F216" s="34"/>
      <c r="G216" s="34"/>
      <c r="H216" s="34"/>
      <c r="I216" s="34"/>
      <c r="J216" s="34" t="s">
        <v>77</v>
      </c>
      <c r="K216" s="33" t="s">
        <v>134</v>
      </c>
      <c r="L216" s="32">
        <v>227</v>
      </c>
      <c r="M216" s="32">
        <v>4</v>
      </c>
      <c r="N216" s="32">
        <v>639</v>
      </c>
      <c r="O216" s="32">
        <v>662</v>
      </c>
      <c r="P216" s="33" t="s">
        <v>260</v>
      </c>
      <c r="Q216" s="33" t="s">
        <v>1274</v>
      </c>
      <c r="R216" s="33"/>
      <c r="S216" s="33" t="s">
        <v>260</v>
      </c>
      <c r="T216" s="33" t="s">
        <v>260</v>
      </c>
      <c r="U216" s="33" t="s">
        <v>260</v>
      </c>
      <c r="V216" s="34" t="s">
        <v>100</v>
      </c>
      <c r="W216" s="33"/>
      <c r="X216" s="33"/>
      <c r="Y216" s="31" t="s">
        <v>262</v>
      </c>
    </row>
    <row r="217" spans="1:25" ht="25.5" x14ac:dyDescent="0.2">
      <c r="A217" s="30" t="s">
        <v>864</v>
      </c>
      <c r="B217" s="33" t="s">
        <v>865</v>
      </c>
      <c r="C217" s="30" t="s">
        <v>1275</v>
      </c>
      <c r="D217" s="33">
        <v>2010</v>
      </c>
      <c r="E217" s="30" t="s">
        <v>1276</v>
      </c>
      <c r="F217" s="34"/>
      <c r="G217" s="34"/>
      <c r="H217" s="34"/>
      <c r="I217" s="34"/>
      <c r="J217" s="34" t="s">
        <v>77</v>
      </c>
      <c r="K217" s="33" t="s">
        <v>126</v>
      </c>
      <c r="L217" s="32">
        <v>178</v>
      </c>
      <c r="M217" s="32">
        <v>1</v>
      </c>
      <c r="N217" s="32">
        <v>67</v>
      </c>
      <c r="O217" s="32">
        <v>79</v>
      </c>
      <c r="P217" s="33" t="s">
        <v>1277</v>
      </c>
      <c r="Q217" s="33"/>
      <c r="R217" s="33"/>
      <c r="S217" s="33"/>
      <c r="T217" s="33"/>
      <c r="U217" s="33"/>
      <c r="V217" s="34" t="s">
        <v>100</v>
      </c>
      <c r="W217" s="33" t="s">
        <v>1278</v>
      </c>
      <c r="X217" s="33" t="s">
        <v>1279</v>
      </c>
      <c r="Y217" s="31" t="s">
        <v>166</v>
      </c>
    </row>
    <row r="218" spans="1:25" ht="38.25" x14ac:dyDescent="0.2">
      <c r="A218" s="30" t="s">
        <v>1280</v>
      </c>
      <c r="B218" s="33" t="s">
        <v>1281</v>
      </c>
      <c r="C218" s="30" t="s">
        <v>1282</v>
      </c>
      <c r="D218" s="33">
        <v>2010</v>
      </c>
      <c r="E218" s="30" t="s">
        <v>1236</v>
      </c>
      <c r="F218" s="34"/>
      <c r="G218" s="34"/>
      <c r="H218" s="34"/>
      <c r="I218" s="34"/>
      <c r="J218" s="34" t="s">
        <v>77</v>
      </c>
      <c r="K218" s="33" t="s">
        <v>126</v>
      </c>
      <c r="L218" s="32">
        <v>79</v>
      </c>
      <c r="M218" s="32" t="s">
        <v>1283</v>
      </c>
      <c r="N218" s="32">
        <v>167</v>
      </c>
      <c r="O218" s="32">
        <v>178</v>
      </c>
      <c r="P218" s="33" t="s">
        <v>1284</v>
      </c>
      <c r="Q218" s="33" t="str">
        <f>HYPERLINK("http://dx.doi.org/10.3406/linly.2010.13788","http://dx.doi.org/10.3406/linly.2010.13788")</f>
        <v>http://dx.doi.org/10.3406/linly.2010.13788</v>
      </c>
      <c r="R218" s="33"/>
      <c r="S218" s="33" t="s">
        <v>260</v>
      </c>
      <c r="T218" s="33" t="s">
        <v>260</v>
      </c>
      <c r="U218" s="33" t="s">
        <v>260</v>
      </c>
      <c r="V218" s="34" t="s">
        <v>100</v>
      </c>
      <c r="W218" s="33"/>
      <c r="X218" s="33"/>
      <c r="Y218" s="31" t="s">
        <v>262</v>
      </c>
    </row>
    <row r="219" spans="1:25" ht="38.25" x14ac:dyDescent="0.2">
      <c r="A219" s="30" t="s">
        <v>1285</v>
      </c>
      <c r="B219" s="33" t="s">
        <v>1286</v>
      </c>
      <c r="C219" s="30" t="s">
        <v>1287</v>
      </c>
      <c r="D219" s="33">
        <v>2010</v>
      </c>
      <c r="E219" s="30" t="s">
        <v>1288</v>
      </c>
      <c r="F219" s="34"/>
      <c r="G219" s="34"/>
      <c r="H219" s="34"/>
      <c r="I219" s="34"/>
      <c r="J219" s="34" t="s">
        <v>77</v>
      </c>
      <c r="K219" s="33" t="s">
        <v>362</v>
      </c>
      <c r="L219" s="32" t="s">
        <v>260</v>
      </c>
      <c r="M219" s="32">
        <v>57</v>
      </c>
      <c r="N219" s="32">
        <v>127</v>
      </c>
      <c r="O219" s="32">
        <v>138</v>
      </c>
      <c r="P219" s="33" t="s">
        <v>260</v>
      </c>
      <c r="Q219" s="33" t="s">
        <v>1289</v>
      </c>
      <c r="R219" s="33" t="s">
        <v>1290</v>
      </c>
      <c r="S219" s="33" t="s">
        <v>1291</v>
      </c>
      <c r="T219" s="33" t="s">
        <v>1292</v>
      </c>
      <c r="U219" s="33" t="s">
        <v>1293</v>
      </c>
      <c r="V219" s="34" t="s">
        <v>551</v>
      </c>
      <c r="W219" s="33"/>
      <c r="X219" s="33"/>
      <c r="Y219" s="31" t="s">
        <v>262</v>
      </c>
    </row>
    <row r="220" spans="1:25" ht="38.25" x14ac:dyDescent="0.2">
      <c r="A220" s="30" t="s">
        <v>1294</v>
      </c>
      <c r="B220" s="33"/>
      <c r="C220" s="30" t="s">
        <v>1295</v>
      </c>
      <c r="D220" s="33">
        <v>2010</v>
      </c>
      <c r="E220" s="30" t="s">
        <v>198</v>
      </c>
      <c r="F220" s="34"/>
      <c r="G220" s="34"/>
      <c r="H220" s="34" t="s">
        <v>77</v>
      </c>
      <c r="I220" s="34"/>
      <c r="J220" s="34"/>
      <c r="K220" s="33" t="s">
        <v>218</v>
      </c>
      <c r="L220" s="32"/>
      <c r="M220" s="32"/>
      <c r="N220" s="32"/>
      <c r="O220" s="32"/>
      <c r="P220" s="33"/>
      <c r="Q220" s="33"/>
      <c r="R220" s="33"/>
      <c r="S220" s="33"/>
      <c r="T220" s="33"/>
      <c r="U220" s="33"/>
      <c r="V220" s="34" t="s">
        <v>92</v>
      </c>
      <c r="W220" s="33"/>
      <c r="X220" s="33" t="s">
        <v>1296</v>
      </c>
      <c r="Y220" s="31" t="s">
        <v>199</v>
      </c>
    </row>
    <row r="221" spans="1:25" ht="51" x14ac:dyDescent="0.2">
      <c r="A221" s="30" t="s">
        <v>1297</v>
      </c>
      <c r="B221" s="33" t="s">
        <v>1298</v>
      </c>
      <c r="C221" s="30" t="s">
        <v>1299</v>
      </c>
      <c r="D221" s="33">
        <v>2010</v>
      </c>
      <c r="E221" s="30" t="s">
        <v>518</v>
      </c>
      <c r="F221" s="34"/>
      <c r="G221" s="34"/>
      <c r="H221" s="34"/>
      <c r="I221" s="34" t="s">
        <v>77</v>
      </c>
      <c r="J221" s="34"/>
      <c r="K221" s="33" t="s">
        <v>412</v>
      </c>
      <c r="L221" s="32">
        <v>21</v>
      </c>
      <c r="M221" s="32">
        <v>4</v>
      </c>
      <c r="N221" s="32">
        <v>413</v>
      </c>
      <c r="O221" s="32">
        <v>423</v>
      </c>
      <c r="P221" s="33" t="s">
        <v>1300</v>
      </c>
      <c r="Q221" s="33"/>
      <c r="R221" s="33"/>
      <c r="S221" s="33"/>
      <c r="T221" s="33"/>
      <c r="U221" s="33"/>
      <c r="V221" s="34" t="s">
        <v>100</v>
      </c>
      <c r="W221" s="33" t="s">
        <v>1301</v>
      </c>
      <c r="X221" s="33" t="s">
        <v>1302</v>
      </c>
      <c r="Y221" s="31" t="s">
        <v>143</v>
      </c>
    </row>
    <row r="222" spans="1:25" ht="51" x14ac:dyDescent="0.2">
      <c r="A222" s="30" t="s">
        <v>1303</v>
      </c>
      <c r="B222" s="33" t="s">
        <v>1304</v>
      </c>
      <c r="C222" s="30" t="s">
        <v>1305</v>
      </c>
      <c r="D222" s="33">
        <v>2010</v>
      </c>
      <c r="E222" s="30" t="s">
        <v>616</v>
      </c>
      <c r="F222" s="34"/>
      <c r="G222" s="34"/>
      <c r="H222" s="34"/>
      <c r="I222" s="34"/>
      <c r="J222" s="34" t="s">
        <v>77</v>
      </c>
      <c r="K222" s="33" t="s">
        <v>362</v>
      </c>
      <c r="L222" s="32">
        <v>103</v>
      </c>
      <c r="M222" s="32">
        <v>1</v>
      </c>
      <c r="N222" s="32">
        <v>41</v>
      </c>
      <c r="O222" s="32">
        <v>50</v>
      </c>
      <c r="P222" s="33" t="s">
        <v>1306</v>
      </c>
      <c r="Q222" s="33"/>
      <c r="R222" s="33"/>
      <c r="S222" s="33"/>
      <c r="T222" s="33"/>
      <c r="U222" s="33"/>
      <c r="V222" s="34" t="s">
        <v>100</v>
      </c>
      <c r="W222" s="33"/>
      <c r="X222" s="33" t="s">
        <v>1307</v>
      </c>
      <c r="Y222" s="31" t="s">
        <v>166</v>
      </c>
    </row>
    <row r="223" spans="1:25" ht="38.25" x14ac:dyDescent="0.2">
      <c r="A223" s="30" t="s">
        <v>1308</v>
      </c>
      <c r="B223" s="33"/>
      <c r="C223" s="30" t="s">
        <v>1309</v>
      </c>
      <c r="D223" s="33">
        <v>2009</v>
      </c>
      <c r="E223" s="30" t="s">
        <v>1310</v>
      </c>
      <c r="F223" s="34" t="s">
        <v>77</v>
      </c>
      <c r="G223" s="34"/>
      <c r="H223" s="34" t="s">
        <v>77</v>
      </c>
      <c r="I223" s="34" t="s">
        <v>77</v>
      </c>
      <c r="J223" s="34"/>
      <c r="K223" s="33" t="s">
        <v>89</v>
      </c>
      <c r="L223" s="32"/>
      <c r="M223" s="32"/>
      <c r="N223" s="32" t="s">
        <v>1311</v>
      </c>
      <c r="O223" s="32" t="s">
        <v>1311</v>
      </c>
      <c r="P223" s="33"/>
      <c r="Q223" s="33"/>
      <c r="R223" s="33"/>
      <c r="S223" s="33"/>
      <c r="T223" s="33"/>
      <c r="U223" s="33"/>
      <c r="V223" s="34" t="s">
        <v>136</v>
      </c>
      <c r="W223" s="33" t="s">
        <v>1312</v>
      </c>
      <c r="X223" s="33"/>
      <c r="Y223" s="31" t="s">
        <v>1313</v>
      </c>
    </row>
    <row r="224" spans="1:25" ht="51" x14ac:dyDescent="0.2">
      <c r="A224" s="30" t="s">
        <v>1314</v>
      </c>
      <c r="B224" s="33"/>
      <c r="C224" s="30" t="s">
        <v>1315</v>
      </c>
      <c r="D224" s="33">
        <v>2009</v>
      </c>
      <c r="E224" s="30" t="s">
        <v>1087</v>
      </c>
      <c r="F224" s="34"/>
      <c r="G224" s="34"/>
      <c r="H224" s="34"/>
      <c r="I224" s="34"/>
      <c r="J224" s="34" t="s">
        <v>77</v>
      </c>
      <c r="K224" s="33" t="s">
        <v>126</v>
      </c>
      <c r="L224" s="32">
        <v>77</v>
      </c>
      <c r="M224" s="32"/>
      <c r="N224" s="32">
        <v>243</v>
      </c>
      <c r="O224" s="32">
        <v>268</v>
      </c>
      <c r="P224" s="33"/>
      <c r="Q224" s="33" t="s">
        <v>1316</v>
      </c>
      <c r="R224" s="33"/>
      <c r="S224" s="33"/>
      <c r="T224" s="33"/>
      <c r="U224" s="33"/>
      <c r="V224" s="34" t="s">
        <v>100</v>
      </c>
      <c r="W224" s="33" t="s">
        <v>1317</v>
      </c>
      <c r="X224" s="33"/>
      <c r="Y224" s="31"/>
    </row>
    <row r="225" spans="1:25" ht="38.25" customHeight="1" x14ac:dyDescent="0.2">
      <c r="A225" s="30" t="s">
        <v>1318</v>
      </c>
      <c r="B225" s="33"/>
      <c r="C225" s="30" t="s">
        <v>1319</v>
      </c>
      <c r="D225" s="33">
        <v>2009</v>
      </c>
      <c r="E225" s="30" t="s">
        <v>1318</v>
      </c>
      <c r="F225" s="40" t="s">
        <v>77</v>
      </c>
      <c r="G225" s="40"/>
      <c r="H225" s="40" t="s">
        <v>77</v>
      </c>
      <c r="I225" s="40" t="s">
        <v>77</v>
      </c>
      <c r="J225" s="40"/>
      <c r="K225" s="30" t="s">
        <v>1320</v>
      </c>
      <c r="L225" s="32"/>
      <c r="M225" s="32"/>
      <c r="N225" s="32"/>
      <c r="O225" s="32"/>
      <c r="P225" s="33"/>
      <c r="Q225" s="33" t="s">
        <v>1321</v>
      </c>
      <c r="R225" s="33"/>
      <c r="S225" s="33"/>
      <c r="T225" s="33"/>
      <c r="U225" s="33"/>
      <c r="V225" s="34" t="s">
        <v>1322</v>
      </c>
      <c r="W225" s="33"/>
      <c r="X225" s="33"/>
      <c r="Y225" s="31"/>
    </row>
    <row r="226" spans="1:25" ht="38.25" x14ac:dyDescent="0.2">
      <c r="A226" s="30" t="s">
        <v>1323</v>
      </c>
      <c r="B226" s="33" t="s">
        <v>1324</v>
      </c>
      <c r="C226" s="30" t="s">
        <v>1325</v>
      </c>
      <c r="D226" s="33">
        <v>2009</v>
      </c>
      <c r="E226" s="30" t="s">
        <v>518</v>
      </c>
      <c r="F226" s="34"/>
      <c r="G226" s="34"/>
      <c r="H226" s="34"/>
      <c r="I226" s="34"/>
      <c r="J226" s="34" t="s">
        <v>77</v>
      </c>
      <c r="K226" s="33" t="s">
        <v>210</v>
      </c>
      <c r="L226" s="32">
        <v>20</v>
      </c>
      <c r="M226" s="32">
        <v>4</v>
      </c>
      <c r="N226" s="32">
        <v>467</v>
      </c>
      <c r="O226" s="32">
        <v>480</v>
      </c>
      <c r="P226" s="33" t="s">
        <v>1326</v>
      </c>
      <c r="Q226" s="33"/>
      <c r="R226" s="33"/>
      <c r="S226" s="33"/>
      <c r="T226" s="33"/>
      <c r="U226" s="33"/>
      <c r="V226" s="34" t="s">
        <v>100</v>
      </c>
      <c r="W226" s="33" t="s">
        <v>1327</v>
      </c>
      <c r="X226" s="33" t="s">
        <v>1328</v>
      </c>
      <c r="Y226" s="31" t="s">
        <v>143</v>
      </c>
    </row>
    <row r="227" spans="1:25" ht="25.5" x14ac:dyDescent="0.2">
      <c r="A227" s="30" t="s">
        <v>1329</v>
      </c>
      <c r="B227" s="33"/>
      <c r="C227" s="30" t="s">
        <v>1330</v>
      </c>
      <c r="D227" s="33">
        <v>2009</v>
      </c>
      <c r="E227" s="30" t="s">
        <v>1331</v>
      </c>
      <c r="F227" s="34" t="s">
        <v>77</v>
      </c>
      <c r="G227" s="34"/>
      <c r="H227" s="34" t="s">
        <v>77</v>
      </c>
      <c r="I227" s="34" t="s">
        <v>77</v>
      </c>
      <c r="J227" s="34"/>
      <c r="K227" s="33" t="s">
        <v>155</v>
      </c>
      <c r="L227" s="32"/>
      <c r="M227" s="32"/>
      <c r="N227" s="32" t="s">
        <v>1332</v>
      </c>
      <c r="O227" s="32" t="s">
        <v>1332</v>
      </c>
      <c r="P227" s="33"/>
      <c r="Q227" s="33"/>
      <c r="R227" s="33"/>
      <c r="S227" s="33"/>
      <c r="T227" s="33"/>
      <c r="U227" s="33"/>
      <c r="V227" s="34" t="s">
        <v>136</v>
      </c>
      <c r="W227" s="33" t="s">
        <v>1333</v>
      </c>
      <c r="X227" s="33"/>
      <c r="Y227" s="31" t="s">
        <v>1171</v>
      </c>
    </row>
    <row r="228" spans="1:25" ht="53.25" customHeight="1" x14ac:dyDescent="0.2">
      <c r="A228" s="30" t="s">
        <v>1329</v>
      </c>
      <c r="B228" s="33"/>
      <c r="C228" s="30" t="s">
        <v>1334</v>
      </c>
      <c r="D228" s="33">
        <v>2009</v>
      </c>
      <c r="E228" s="30" t="s">
        <v>1335</v>
      </c>
      <c r="F228" s="34" t="s">
        <v>77</v>
      </c>
      <c r="G228" s="34"/>
      <c r="H228" s="34" t="s">
        <v>77</v>
      </c>
      <c r="I228" s="34" t="s">
        <v>77</v>
      </c>
      <c r="J228" s="34"/>
      <c r="K228" s="33" t="s">
        <v>155</v>
      </c>
      <c r="L228" s="32"/>
      <c r="M228" s="32"/>
      <c r="N228" s="32" t="s">
        <v>1336</v>
      </c>
      <c r="O228" s="32" t="s">
        <v>1336</v>
      </c>
      <c r="P228" s="33"/>
      <c r="Q228" s="33"/>
      <c r="R228" s="33"/>
      <c r="S228" s="33"/>
      <c r="T228" s="33"/>
      <c r="U228" s="33"/>
      <c r="V228" s="34" t="s">
        <v>136</v>
      </c>
      <c r="W228" s="33" t="s">
        <v>1337</v>
      </c>
      <c r="X228" s="33"/>
      <c r="Y228" s="31" t="s">
        <v>1171</v>
      </c>
    </row>
    <row r="229" spans="1:25" ht="63.75" x14ac:dyDescent="0.2">
      <c r="A229" s="30" t="s">
        <v>1338</v>
      </c>
      <c r="B229" s="33" t="s">
        <v>1339</v>
      </c>
      <c r="C229" s="30" t="s">
        <v>1340</v>
      </c>
      <c r="D229" s="33">
        <v>2009</v>
      </c>
      <c r="E229" s="30" t="s">
        <v>1341</v>
      </c>
      <c r="F229" s="34"/>
      <c r="G229" s="34"/>
      <c r="H229" s="34"/>
      <c r="I229" s="34"/>
      <c r="J229" s="34"/>
      <c r="K229" s="33" t="s">
        <v>99</v>
      </c>
      <c r="L229" s="32">
        <v>1999</v>
      </c>
      <c r="M229" s="32" t="s">
        <v>260</v>
      </c>
      <c r="N229" s="32">
        <v>3</v>
      </c>
      <c r="O229" s="32">
        <v>20</v>
      </c>
      <c r="P229" s="33" t="s">
        <v>260</v>
      </c>
      <c r="Q229" s="33" t="s">
        <v>260</v>
      </c>
      <c r="R229" s="33" t="s">
        <v>1342</v>
      </c>
      <c r="S229" s="33" t="s">
        <v>1343</v>
      </c>
      <c r="T229" s="33" t="s">
        <v>1344</v>
      </c>
      <c r="U229" s="33" t="s">
        <v>1345</v>
      </c>
      <c r="V229" s="34" t="s">
        <v>551</v>
      </c>
      <c r="W229" s="33"/>
      <c r="X229" s="33"/>
      <c r="Y229" s="31" t="s">
        <v>262</v>
      </c>
    </row>
    <row r="230" spans="1:25" ht="63.75" x14ac:dyDescent="0.2">
      <c r="A230" s="30" t="s">
        <v>1346</v>
      </c>
      <c r="B230" s="33"/>
      <c r="C230" s="30" t="s">
        <v>1347</v>
      </c>
      <c r="D230" s="33">
        <v>2009</v>
      </c>
      <c r="E230" s="30" t="s">
        <v>1348</v>
      </c>
      <c r="F230" s="33"/>
      <c r="G230" s="33"/>
      <c r="H230" s="33"/>
      <c r="I230" s="34" t="s">
        <v>77</v>
      </c>
      <c r="J230" s="33"/>
      <c r="K230" s="33" t="s">
        <v>134</v>
      </c>
      <c r="L230" s="32" t="s">
        <v>1349</v>
      </c>
      <c r="M230" s="32" t="s">
        <v>1350</v>
      </c>
      <c r="N230" s="32">
        <v>125</v>
      </c>
      <c r="O230" s="32">
        <v>135</v>
      </c>
      <c r="P230" s="33"/>
      <c r="Q230" s="33" t="s">
        <v>1351</v>
      </c>
      <c r="R230" s="33"/>
      <c r="S230" s="33"/>
      <c r="T230" s="33"/>
      <c r="U230" s="33"/>
      <c r="V230" s="34" t="s">
        <v>100</v>
      </c>
      <c r="W230" s="33" t="s">
        <v>1352</v>
      </c>
      <c r="X230" s="33"/>
      <c r="Y230" s="31" t="s">
        <v>1353</v>
      </c>
    </row>
    <row r="231" spans="1:25" ht="63.75" x14ac:dyDescent="0.2">
      <c r="A231" s="30" t="s">
        <v>1354</v>
      </c>
      <c r="B231" s="33" t="s">
        <v>1355</v>
      </c>
      <c r="C231" s="30" t="s">
        <v>1356</v>
      </c>
      <c r="D231" s="33">
        <v>2009</v>
      </c>
      <c r="E231" s="30" t="s">
        <v>1357</v>
      </c>
      <c r="F231" s="34"/>
      <c r="G231" s="34"/>
      <c r="H231" s="34"/>
      <c r="I231" s="34"/>
      <c r="J231" s="34" t="s">
        <v>77</v>
      </c>
      <c r="K231" s="33" t="s">
        <v>186</v>
      </c>
      <c r="L231" s="32">
        <v>58</v>
      </c>
      <c r="M231" s="32">
        <v>1</v>
      </c>
      <c r="N231" s="32">
        <v>11</v>
      </c>
      <c r="O231" s="32">
        <v>19</v>
      </c>
      <c r="P231" s="33" t="s">
        <v>1358</v>
      </c>
      <c r="Q231" s="33" t="str">
        <f>HYPERLINK("http://dx.doi.org/10.1016/j.ancard.2008.09.002","http://dx.doi.org/10.1016/j.ancard.2008.09.002")</f>
        <v>http://dx.doi.org/10.1016/j.ancard.2008.09.002</v>
      </c>
      <c r="R231" s="33"/>
      <c r="S231" s="33"/>
      <c r="T231" s="33"/>
      <c r="U231" s="33"/>
      <c r="V231" s="34" t="s">
        <v>100</v>
      </c>
      <c r="W231" s="33" t="s">
        <v>1359</v>
      </c>
      <c r="X231" s="33" t="s">
        <v>1360</v>
      </c>
      <c r="Y231" s="31" t="s">
        <v>143</v>
      </c>
    </row>
    <row r="232" spans="1:25" ht="25.5" customHeight="1" x14ac:dyDescent="0.2">
      <c r="A232" s="30" t="s">
        <v>1361</v>
      </c>
      <c r="B232" s="33"/>
      <c r="C232" s="30" t="s">
        <v>1362</v>
      </c>
      <c r="D232" s="33">
        <v>2009</v>
      </c>
      <c r="E232" s="30" t="s">
        <v>709</v>
      </c>
      <c r="F232" s="40"/>
      <c r="G232" s="40"/>
      <c r="H232" s="40" t="s">
        <v>77</v>
      </c>
      <c r="I232" s="40"/>
      <c r="J232" s="40"/>
      <c r="K232" s="33" t="s">
        <v>89</v>
      </c>
      <c r="L232" s="32"/>
      <c r="M232" s="32"/>
      <c r="N232" s="32" t="s">
        <v>1363</v>
      </c>
      <c r="O232" s="32" t="s">
        <v>1363</v>
      </c>
      <c r="P232" s="33"/>
      <c r="Q232" s="33"/>
      <c r="R232" s="33"/>
      <c r="S232" s="33"/>
      <c r="T232" s="33"/>
      <c r="U232" s="33"/>
      <c r="V232" s="34" t="s">
        <v>136</v>
      </c>
      <c r="W232" s="33"/>
      <c r="X232" s="33"/>
      <c r="Y232" s="31"/>
    </row>
    <row r="233" spans="1:25" ht="25.5" x14ac:dyDescent="0.2">
      <c r="A233" s="30" t="s">
        <v>1364</v>
      </c>
      <c r="B233" s="33" t="s">
        <v>1365</v>
      </c>
      <c r="C233" s="30" t="s">
        <v>1366</v>
      </c>
      <c r="D233" s="33">
        <v>2009</v>
      </c>
      <c r="E233" s="30" t="s">
        <v>1367</v>
      </c>
      <c r="F233" s="34"/>
      <c r="G233" s="34"/>
      <c r="H233" s="34"/>
      <c r="I233" s="34"/>
      <c r="J233" s="34"/>
      <c r="K233" s="33" t="s">
        <v>906</v>
      </c>
      <c r="L233" s="32">
        <v>24</v>
      </c>
      <c r="M233" s="32">
        <v>2</v>
      </c>
      <c r="N233" s="32">
        <v>67</v>
      </c>
      <c r="O233" s="32">
        <v>78</v>
      </c>
      <c r="P233" s="33" t="s">
        <v>1368</v>
      </c>
      <c r="Q233" s="33"/>
      <c r="R233" s="33"/>
      <c r="S233" s="33"/>
      <c r="T233" s="33"/>
      <c r="U233" s="33"/>
      <c r="V233" s="34" t="s">
        <v>100</v>
      </c>
      <c r="W233" s="33" t="s">
        <v>1369</v>
      </c>
      <c r="X233" s="33" t="s">
        <v>1370</v>
      </c>
      <c r="Y233" s="31" t="s">
        <v>166</v>
      </c>
    </row>
    <row r="234" spans="1:25" ht="51" x14ac:dyDescent="0.2">
      <c r="A234" s="30" t="s">
        <v>1371</v>
      </c>
      <c r="B234" s="33" t="s">
        <v>1372</v>
      </c>
      <c r="C234" s="30" t="s">
        <v>1373</v>
      </c>
      <c r="D234" s="33">
        <v>2009</v>
      </c>
      <c r="E234" s="30" t="s">
        <v>467</v>
      </c>
      <c r="F234" s="34"/>
      <c r="G234" s="34"/>
      <c r="H234" s="34"/>
      <c r="I234" s="34" t="s">
        <v>77</v>
      </c>
      <c r="J234" s="34"/>
      <c r="K234" s="33" t="s">
        <v>218</v>
      </c>
      <c r="L234" s="32"/>
      <c r="M234" s="32">
        <v>3</v>
      </c>
      <c r="N234" s="32">
        <v>123</v>
      </c>
      <c r="O234" s="32">
        <v>131</v>
      </c>
      <c r="P234" s="33" t="s">
        <v>1374</v>
      </c>
      <c r="Q234" s="33"/>
      <c r="R234" s="33" t="str">
        <f>HYPERLINK("http://dx.doi.org/10.1051/lhb/2009036","http://dx.doi.org/10.1051/lhb/2009036")</f>
        <v>http://dx.doi.org/10.1051/lhb/2009036</v>
      </c>
      <c r="S234" s="33"/>
      <c r="T234" s="33"/>
      <c r="U234" s="33"/>
      <c r="V234" s="34" t="s">
        <v>100</v>
      </c>
      <c r="W234" s="33"/>
      <c r="X234" s="33" t="s">
        <v>1375</v>
      </c>
      <c r="Y234" s="31" t="s">
        <v>143</v>
      </c>
    </row>
    <row r="235" spans="1:25" ht="38.25" x14ac:dyDescent="0.2">
      <c r="A235" s="30" t="s">
        <v>1376</v>
      </c>
      <c r="B235" s="33" t="s">
        <v>1377</v>
      </c>
      <c r="C235" s="30" t="s">
        <v>1378</v>
      </c>
      <c r="D235" s="33">
        <v>2009</v>
      </c>
      <c r="E235" s="30" t="s">
        <v>1379</v>
      </c>
      <c r="F235" s="34"/>
      <c r="G235" s="34"/>
      <c r="H235" s="34"/>
      <c r="I235" s="34"/>
      <c r="J235" s="34" t="s">
        <v>77</v>
      </c>
      <c r="K235" s="33" t="s">
        <v>231</v>
      </c>
      <c r="L235" s="32" t="s">
        <v>260</v>
      </c>
      <c r="M235" s="32">
        <v>198</v>
      </c>
      <c r="N235" s="32">
        <v>211</v>
      </c>
      <c r="O235" s="32">
        <v>226</v>
      </c>
      <c r="P235" s="33" t="s">
        <v>260</v>
      </c>
      <c r="Q235" s="33" t="s">
        <v>1380</v>
      </c>
      <c r="R235" s="33" t="s">
        <v>260</v>
      </c>
      <c r="S235" s="33" t="s">
        <v>260</v>
      </c>
      <c r="T235" s="33" t="s">
        <v>260</v>
      </c>
      <c r="U235" s="33" t="s">
        <v>260</v>
      </c>
      <c r="V235" s="34" t="s">
        <v>100</v>
      </c>
      <c r="W235" s="33"/>
      <c r="X235" s="33"/>
      <c r="Y235" s="31" t="s">
        <v>262</v>
      </c>
    </row>
    <row r="236" spans="1:25" ht="25.5" x14ac:dyDescent="0.2">
      <c r="A236" s="30" t="s">
        <v>1381</v>
      </c>
      <c r="B236" s="33" t="s">
        <v>1382</v>
      </c>
      <c r="C236" s="30" t="s">
        <v>1383</v>
      </c>
      <c r="D236" s="33">
        <v>2009</v>
      </c>
      <c r="E236" s="30" t="s">
        <v>1384</v>
      </c>
      <c r="F236" s="34"/>
      <c r="G236" s="34"/>
      <c r="H236" s="34"/>
      <c r="I236" s="34" t="s">
        <v>77</v>
      </c>
      <c r="J236" s="34"/>
      <c r="K236" s="33" t="s">
        <v>134</v>
      </c>
      <c r="L236" s="32" t="s">
        <v>260</v>
      </c>
      <c r="M236" s="32">
        <v>652</v>
      </c>
      <c r="N236" s="32">
        <v>805</v>
      </c>
      <c r="O236" s="32">
        <v>829</v>
      </c>
      <c r="P236" s="33" t="s">
        <v>260</v>
      </c>
      <c r="Q236" s="33" t="s">
        <v>1385</v>
      </c>
      <c r="R236" s="33" t="s">
        <v>260</v>
      </c>
      <c r="S236" s="33" t="s">
        <v>260</v>
      </c>
      <c r="T236" s="33" t="s">
        <v>260</v>
      </c>
      <c r="U236" s="33" t="s">
        <v>260</v>
      </c>
      <c r="V236" s="34" t="s">
        <v>100</v>
      </c>
      <c r="W236" s="33"/>
      <c r="X236" s="33"/>
      <c r="Y236" s="31" t="s">
        <v>262</v>
      </c>
    </row>
    <row r="237" spans="1:25" ht="38.25" customHeight="1" x14ac:dyDescent="0.2">
      <c r="A237" s="30" t="s">
        <v>1386</v>
      </c>
      <c r="B237" s="33" t="s">
        <v>1387</v>
      </c>
      <c r="C237" s="30" t="s">
        <v>1388</v>
      </c>
      <c r="D237" s="33">
        <v>2009</v>
      </c>
      <c r="E237" s="30" t="s">
        <v>990</v>
      </c>
      <c r="F237" s="34"/>
      <c r="G237" s="34"/>
      <c r="H237" s="34"/>
      <c r="I237" s="34"/>
      <c r="J237" s="34" t="s">
        <v>77</v>
      </c>
      <c r="K237" s="33" t="s">
        <v>155</v>
      </c>
      <c r="L237" s="32" t="s">
        <v>260</v>
      </c>
      <c r="M237" s="32">
        <v>226</v>
      </c>
      <c r="N237" s="32">
        <v>49</v>
      </c>
      <c r="O237" s="32" t="s">
        <v>405</v>
      </c>
      <c r="P237" s="33" t="s">
        <v>260</v>
      </c>
      <c r="Q237" s="33" t="s">
        <v>260</v>
      </c>
      <c r="R237" s="33"/>
      <c r="S237" s="33" t="s">
        <v>260</v>
      </c>
      <c r="T237" s="33" t="s">
        <v>260</v>
      </c>
      <c r="U237" s="33" t="s">
        <v>260</v>
      </c>
      <c r="V237" s="34" t="s">
        <v>100</v>
      </c>
      <c r="W237" s="33"/>
      <c r="X237" s="33"/>
      <c r="Y237" s="31" t="s">
        <v>262</v>
      </c>
    </row>
    <row r="238" spans="1:25" ht="38.25" x14ac:dyDescent="0.2">
      <c r="A238" s="30" t="s">
        <v>1389</v>
      </c>
      <c r="B238" s="33"/>
      <c r="C238" s="30" t="s">
        <v>1390</v>
      </c>
      <c r="D238" s="33">
        <v>2009</v>
      </c>
      <c r="E238" s="30" t="s">
        <v>1391</v>
      </c>
      <c r="F238" s="33"/>
      <c r="G238" s="33"/>
      <c r="H238" s="34" t="s">
        <v>77</v>
      </c>
      <c r="I238" s="33"/>
      <c r="J238" s="33"/>
      <c r="K238" s="33" t="s">
        <v>564</v>
      </c>
      <c r="L238" s="32">
        <v>65</v>
      </c>
      <c r="M238" s="32">
        <v>6</v>
      </c>
      <c r="N238" s="32">
        <v>651</v>
      </c>
      <c r="O238" s="32">
        <v>657</v>
      </c>
      <c r="P238" s="33"/>
      <c r="Q238" s="33"/>
      <c r="R238" s="33"/>
      <c r="S238" s="33"/>
      <c r="T238" s="33"/>
      <c r="U238" s="33"/>
      <c r="V238" s="34" t="s">
        <v>100</v>
      </c>
      <c r="W238" s="33" t="s">
        <v>1392</v>
      </c>
      <c r="X238" s="33"/>
      <c r="Y238" s="31" t="s">
        <v>1393</v>
      </c>
    </row>
    <row r="239" spans="1:25" ht="51" x14ac:dyDescent="0.2">
      <c r="A239" s="30" t="s">
        <v>1394</v>
      </c>
      <c r="B239" s="33" t="s">
        <v>1395</v>
      </c>
      <c r="C239" s="30" t="s">
        <v>1396</v>
      </c>
      <c r="D239" s="33">
        <v>2009</v>
      </c>
      <c r="E239" s="30" t="s">
        <v>1397</v>
      </c>
      <c r="F239" s="34" t="s">
        <v>77</v>
      </c>
      <c r="G239" s="34"/>
      <c r="H239" s="34" t="s">
        <v>77</v>
      </c>
      <c r="I239" s="34" t="s">
        <v>77</v>
      </c>
      <c r="J239" s="34"/>
      <c r="K239" s="33" t="s">
        <v>126</v>
      </c>
      <c r="L239" s="32"/>
      <c r="M239" s="32"/>
      <c r="N239" s="32">
        <v>247</v>
      </c>
      <c r="O239" s="32">
        <v>295</v>
      </c>
      <c r="P239" s="33" t="s">
        <v>1398</v>
      </c>
      <c r="Q239" s="33"/>
      <c r="R239" s="33"/>
      <c r="S239" s="33"/>
      <c r="T239" s="33"/>
      <c r="U239" s="33"/>
      <c r="V239" s="34" t="s">
        <v>238</v>
      </c>
      <c r="W239" s="33"/>
      <c r="X239" s="33"/>
      <c r="Y239" s="31" t="s">
        <v>166</v>
      </c>
    </row>
    <row r="240" spans="1:25" ht="51" x14ac:dyDescent="0.2">
      <c r="A240" s="30" t="s">
        <v>1399</v>
      </c>
      <c r="B240" s="33" t="s">
        <v>1400</v>
      </c>
      <c r="C240" s="30" t="s">
        <v>1401</v>
      </c>
      <c r="D240" s="33">
        <v>2009</v>
      </c>
      <c r="E240" s="30" t="s">
        <v>1402</v>
      </c>
      <c r="F240" s="34"/>
      <c r="G240" s="34"/>
      <c r="H240" s="34"/>
      <c r="I240" s="34"/>
      <c r="J240" s="34" t="s">
        <v>77</v>
      </c>
      <c r="K240" s="33" t="s">
        <v>362</v>
      </c>
      <c r="L240" s="32">
        <v>82</v>
      </c>
      <c r="M240" s="32">
        <v>1</v>
      </c>
      <c r="N240" s="32">
        <v>66</v>
      </c>
      <c r="O240" s="32">
        <v>68</v>
      </c>
      <c r="P240" s="33" t="s">
        <v>1403</v>
      </c>
      <c r="Q240" s="33" t="str">
        <f>HYPERLINK("http://dx.doi.org/10.1016/j.smallrumres.2009.01.009","http://dx.doi.org/10.1016/j.smallrumres.2009.01.009")</f>
        <v>http://dx.doi.org/10.1016/j.smallrumres.2009.01.009</v>
      </c>
      <c r="R240" s="33"/>
      <c r="S240" s="33"/>
      <c r="T240" s="33"/>
      <c r="U240" s="33"/>
      <c r="V240" s="34" t="s">
        <v>100</v>
      </c>
      <c r="W240" s="33" t="s">
        <v>1404</v>
      </c>
      <c r="X240" s="33" t="s">
        <v>1405</v>
      </c>
      <c r="Y240" s="31" t="s">
        <v>143</v>
      </c>
    </row>
    <row r="241" spans="1:25" ht="25.5" x14ac:dyDescent="0.2">
      <c r="A241" s="30" t="s">
        <v>1406</v>
      </c>
      <c r="B241" s="33" t="s">
        <v>1407</v>
      </c>
      <c r="C241" s="30" t="s">
        <v>1408</v>
      </c>
      <c r="D241" s="33">
        <v>2009</v>
      </c>
      <c r="E241" s="30" t="s">
        <v>1409</v>
      </c>
      <c r="F241" s="34"/>
      <c r="G241" s="34"/>
      <c r="H241" s="34"/>
      <c r="I241" s="34"/>
      <c r="J241" s="34" t="s">
        <v>77</v>
      </c>
      <c r="K241" s="33" t="s">
        <v>210</v>
      </c>
      <c r="L241" s="32">
        <v>83</v>
      </c>
      <c r="M241" s="32">
        <v>4</v>
      </c>
      <c r="N241" s="32">
        <v>624</v>
      </c>
      <c r="O241" s="32">
        <v>629</v>
      </c>
      <c r="P241" s="33" t="s">
        <v>1410</v>
      </c>
      <c r="Q241" s="33"/>
      <c r="R241" s="33"/>
      <c r="S241" s="33"/>
      <c r="T241" s="33"/>
      <c r="U241" s="33"/>
      <c r="V241" s="34" t="s">
        <v>100</v>
      </c>
      <c r="W241" s="33"/>
      <c r="X241" s="33" t="s">
        <v>1411</v>
      </c>
      <c r="Y241" s="31" t="s">
        <v>166</v>
      </c>
    </row>
    <row r="242" spans="1:25" ht="38.25" x14ac:dyDescent="0.2">
      <c r="A242" s="30" t="s">
        <v>1412</v>
      </c>
      <c r="B242" s="33" t="s">
        <v>1413</v>
      </c>
      <c r="C242" s="30" t="s">
        <v>1414</v>
      </c>
      <c r="D242" s="33">
        <v>2009</v>
      </c>
      <c r="E242" s="30" t="s">
        <v>1415</v>
      </c>
      <c r="F242" s="34"/>
      <c r="G242" s="34"/>
      <c r="H242" s="34"/>
      <c r="I242" s="34"/>
      <c r="J242" s="34"/>
      <c r="K242" s="33" t="s">
        <v>210</v>
      </c>
      <c r="L242" s="32"/>
      <c r="M242" s="32"/>
      <c r="N242" s="32">
        <v>189</v>
      </c>
      <c r="O242" s="32">
        <v>203</v>
      </c>
      <c r="P242" s="33" t="s">
        <v>1416</v>
      </c>
      <c r="Q242" s="33"/>
      <c r="R242" s="33"/>
      <c r="S242" s="33"/>
      <c r="T242" s="33"/>
      <c r="U242" s="33"/>
      <c r="V242" s="34" t="s">
        <v>238</v>
      </c>
      <c r="W242" s="33" t="s">
        <v>1417</v>
      </c>
      <c r="X242" s="33" t="s">
        <v>1418</v>
      </c>
      <c r="Y242" s="31" t="s">
        <v>166</v>
      </c>
    </row>
    <row r="243" spans="1:25" ht="51" customHeight="1" x14ac:dyDescent="0.2">
      <c r="A243" s="30" t="s">
        <v>1419</v>
      </c>
      <c r="B243" s="33" t="s">
        <v>1420</v>
      </c>
      <c r="C243" s="30" t="s">
        <v>1421</v>
      </c>
      <c r="D243" s="33">
        <v>2009</v>
      </c>
      <c r="E243" s="30" t="s">
        <v>1422</v>
      </c>
      <c r="F243" s="34"/>
      <c r="G243" s="34"/>
      <c r="H243" s="34" t="s">
        <v>77</v>
      </c>
      <c r="I243" s="34"/>
      <c r="J243" s="34"/>
      <c r="K243" s="33" t="s">
        <v>126</v>
      </c>
      <c r="L243" s="32">
        <v>11</v>
      </c>
      <c r="M243" s="32">
        <v>2</v>
      </c>
      <c r="N243" s="32">
        <v>401</v>
      </c>
      <c r="O243" s="32">
        <v>407</v>
      </c>
      <c r="P243" s="33" t="s">
        <v>1423</v>
      </c>
      <c r="Q243" s="33"/>
      <c r="R243" s="33"/>
      <c r="S243" s="33"/>
      <c r="T243" s="33"/>
      <c r="U243" s="33"/>
      <c r="V243" s="34" t="s">
        <v>100</v>
      </c>
      <c r="W243" s="33" t="s">
        <v>1424</v>
      </c>
      <c r="X243" s="33" t="s">
        <v>1425</v>
      </c>
      <c r="Y243" s="31" t="s">
        <v>166</v>
      </c>
    </row>
    <row r="244" spans="1:25" ht="38.25" x14ac:dyDescent="0.2">
      <c r="A244" s="30" t="s">
        <v>1426</v>
      </c>
      <c r="B244" s="33" t="s">
        <v>1427</v>
      </c>
      <c r="C244" s="30" t="s">
        <v>1428</v>
      </c>
      <c r="D244" s="33">
        <v>2008</v>
      </c>
      <c r="E244" s="30" t="s">
        <v>1236</v>
      </c>
      <c r="F244" s="34"/>
      <c r="G244" s="34"/>
      <c r="H244" s="34"/>
      <c r="I244" s="34"/>
      <c r="J244" s="34" t="s">
        <v>77</v>
      </c>
      <c r="K244" s="33" t="s">
        <v>126</v>
      </c>
      <c r="L244" s="32">
        <v>77</v>
      </c>
      <c r="M244" s="32" t="s">
        <v>1429</v>
      </c>
      <c r="N244" s="32">
        <v>99</v>
      </c>
      <c r="O244" s="32">
        <v>112</v>
      </c>
      <c r="P244" s="33" t="s">
        <v>1430</v>
      </c>
      <c r="Q244" s="33" t="str">
        <f>HYPERLINK("http://dx.doi.org/10.3406/linly.2008.13685","http://dx.doi.org/10.3406/linly.2008.13685")</f>
        <v>http://dx.doi.org/10.3406/linly.2008.13685</v>
      </c>
      <c r="R244" s="33"/>
      <c r="S244" s="33" t="s">
        <v>260</v>
      </c>
      <c r="T244" s="33" t="s">
        <v>260</v>
      </c>
      <c r="U244" s="33" t="s">
        <v>260</v>
      </c>
      <c r="V244" s="34" t="s">
        <v>100</v>
      </c>
      <c r="W244" s="33"/>
      <c r="X244" s="33"/>
      <c r="Y244" s="31" t="s">
        <v>262</v>
      </c>
    </row>
    <row r="245" spans="1:25" ht="51" x14ac:dyDescent="0.2">
      <c r="A245" s="30" t="s">
        <v>1431</v>
      </c>
      <c r="B245" s="33" t="s">
        <v>1432</v>
      </c>
      <c r="C245" s="30" t="s">
        <v>1433</v>
      </c>
      <c r="D245" s="33">
        <v>2008</v>
      </c>
      <c r="E245" s="30" t="s">
        <v>996</v>
      </c>
      <c r="F245" s="34"/>
      <c r="G245" s="34"/>
      <c r="H245" s="34"/>
      <c r="I245" s="34"/>
      <c r="J245" s="34" t="s">
        <v>77</v>
      </c>
      <c r="K245" s="33" t="s">
        <v>210</v>
      </c>
      <c r="L245" s="32">
        <v>7</v>
      </c>
      <c r="M245" s="32">
        <v>1</v>
      </c>
      <c r="N245" s="32">
        <v>1</v>
      </c>
      <c r="O245" s="32">
        <v>16</v>
      </c>
      <c r="P245" s="33" t="s">
        <v>1434</v>
      </c>
      <c r="Q245" s="33"/>
      <c r="R245" s="33"/>
      <c r="S245" s="33"/>
      <c r="T245" s="33"/>
      <c r="U245" s="33"/>
      <c r="V245" s="34" t="s">
        <v>100</v>
      </c>
      <c r="W245" s="33" t="s">
        <v>1435</v>
      </c>
      <c r="X245" s="33" t="s">
        <v>1436</v>
      </c>
      <c r="Y245" s="31" t="s">
        <v>166</v>
      </c>
    </row>
    <row r="246" spans="1:25" ht="38.25" x14ac:dyDescent="0.2">
      <c r="A246" s="30" t="s">
        <v>1437</v>
      </c>
      <c r="B246" s="33"/>
      <c r="C246" s="30" t="s">
        <v>1438</v>
      </c>
      <c r="D246" s="33">
        <v>2008</v>
      </c>
      <c r="E246" s="30" t="s">
        <v>1439</v>
      </c>
      <c r="F246" s="34"/>
      <c r="G246" s="34"/>
      <c r="H246" s="34"/>
      <c r="I246" s="34" t="s">
        <v>77</v>
      </c>
      <c r="J246" s="34"/>
      <c r="K246" s="33" t="s">
        <v>99</v>
      </c>
      <c r="L246" s="32"/>
      <c r="M246" s="32"/>
      <c r="N246" s="32">
        <v>117</v>
      </c>
      <c r="O246" s="32">
        <v>144</v>
      </c>
      <c r="P246" s="33"/>
      <c r="Q246" s="33" t="s">
        <v>1440</v>
      </c>
      <c r="R246" s="33"/>
      <c r="S246" s="33"/>
      <c r="T246" s="33"/>
      <c r="U246" s="33"/>
      <c r="V246" s="34"/>
      <c r="W246" s="33" t="s">
        <v>1441</v>
      </c>
      <c r="X246" s="33"/>
      <c r="Y246" s="31"/>
    </row>
    <row r="247" spans="1:25" ht="25.5" x14ac:dyDescent="0.2">
      <c r="A247" s="30" t="s">
        <v>1442</v>
      </c>
      <c r="B247" s="33"/>
      <c r="C247" s="30" t="s">
        <v>1443</v>
      </c>
      <c r="D247" s="33">
        <v>2008</v>
      </c>
      <c r="E247" s="30" t="s">
        <v>1444</v>
      </c>
      <c r="F247" s="33"/>
      <c r="G247" s="33"/>
      <c r="H247" s="34" t="s">
        <v>77</v>
      </c>
      <c r="I247" s="33"/>
      <c r="J247" s="33"/>
      <c r="K247" s="33" t="s">
        <v>564</v>
      </c>
      <c r="L247" s="32">
        <v>89</v>
      </c>
      <c r="M247" s="32">
        <v>3</v>
      </c>
      <c r="N247" s="32">
        <v>197</v>
      </c>
      <c r="O247" s="32">
        <v>203</v>
      </c>
      <c r="P247" s="33"/>
      <c r="Q247" s="33"/>
      <c r="R247" s="33"/>
      <c r="S247" s="33"/>
      <c r="T247" s="33"/>
      <c r="U247" s="33"/>
      <c r="V247" s="34" t="s">
        <v>100</v>
      </c>
      <c r="W247" s="33" t="s">
        <v>1445</v>
      </c>
      <c r="X247" s="33"/>
      <c r="Y247" s="31" t="s">
        <v>1393</v>
      </c>
    </row>
    <row r="248" spans="1:25" ht="51" x14ac:dyDescent="0.2">
      <c r="A248" s="30" t="s">
        <v>1446</v>
      </c>
      <c r="B248" s="33"/>
      <c r="C248" s="30" t="s">
        <v>1447</v>
      </c>
      <c r="D248" s="33">
        <v>2008</v>
      </c>
      <c r="E248" s="30" t="s">
        <v>1448</v>
      </c>
      <c r="F248" s="33"/>
      <c r="G248" s="33"/>
      <c r="H248" s="34" t="s">
        <v>77</v>
      </c>
      <c r="I248" s="33"/>
      <c r="J248" s="33"/>
      <c r="K248" s="33" t="s">
        <v>564</v>
      </c>
      <c r="L248" s="32"/>
      <c r="M248" s="32"/>
      <c r="N248" s="32">
        <v>65</v>
      </c>
      <c r="O248" s="32">
        <v>75</v>
      </c>
      <c r="P248" s="33"/>
      <c r="Q248" s="33" t="s">
        <v>1449</v>
      </c>
      <c r="R248" s="33" t="s">
        <v>1450</v>
      </c>
      <c r="S248" s="33">
        <v>39121</v>
      </c>
      <c r="T248" s="33" t="s">
        <v>1451</v>
      </c>
      <c r="U248" s="33"/>
      <c r="V248" s="34" t="s">
        <v>100</v>
      </c>
      <c r="W248" s="33" t="s">
        <v>1452</v>
      </c>
      <c r="X248" s="33"/>
      <c r="Y248" s="31" t="s">
        <v>1393</v>
      </c>
    </row>
    <row r="249" spans="1:25" ht="38.25" x14ac:dyDescent="0.2">
      <c r="A249" s="30" t="s">
        <v>1453</v>
      </c>
      <c r="B249" s="33"/>
      <c r="C249" s="30" t="s">
        <v>1454</v>
      </c>
      <c r="D249" s="33">
        <v>2008</v>
      </c>
      <c r="E249" s="30" t="s">
        <v>1448</v>
      </c>
      <c r="F249" s="33"/>
      <c r="G249" s="33"/>
      <c r="H249" s="34" t="s">
        <v>77</v>
      </c>
      <c r="I249" s="33"/>
      <c r="J249" s="33"/>
      <c r="K249" s="33" t="s">
        <v>564</v>
      </c>
      <c r="L249" s="32"/>
      <c r="M249" s="32"/>
      <c r="N249" s="32">
        <v>49</v>
      </c>
      <c r="O249" s="32">
        <v>63</v>
      </c>
      <c r="P249" s="33"/>
      <c r="Q249" s="33" t="s">
        <v>1449</v>
      </c>
      <c r="R249" s="33" t="s">
        <v>1450</v>
      </c>
      <c r="S249" s="33">
        <v>39121</v>
      </c>
      <c r="T249" s="33" t="s">
        <v>1451</v>
      </c>
      <c r="U249" s="33"/>
      <c r="V249" s="34" t="s">
        <v>100</v>
      </c>
      <c r="W249" s="33" t="s">
        <v>1455</v>
      </c>
      <c r="X249" s="33"/>
      <c r="Y249" s="31" t="s">
        <v>1393</v>
      </c>
    </row>
    <row r="250" spans="1:25" ht="38.25" x14ac:dyDescent="0.2">
      <c r="A250" s="30" t="s">
        <v>1456</v>
      </c>
      <c r="B250" s="33" t="s">
        <v>1457</v>
      </c>
      <c r="C250" s="30" t="s">
        <v>1458</v>
      </c>
      <c r="D250" s="33">
        <v>2008</v>
      </c>
      <c r="E250" s="30" t="s">
        <v>1459</v>
      </c>
      <c r="F250" s="34"/>
      <c r="G250" s="34"/>
      <c r="H250" s="34"/>
      <c r="I250" s="34"/>
      <c r="J250" s="34" t="s">
        <v>77</v>
      </c>
      <c r="K250" s="33" t="s">
        <v>210</v>
      </c>
      <c r="L250" s="32">
        <v>23</v>
      </c>
      <c r="M250" s="32">
        <v>4</v>
      </c>
      <c r="N250" s="32">
        <v>210</v>
      </c>
      <c r="O250" s="32">
        <v>222</v>
      </c>
      <c r="P250" s="33" t="s">
        <v>1460</v>
      </c>
      <c r="Q250" s="33"/>
      <c r="R250" s="33"/>
      <c r="S250" s="33"/>
      <c r="T250" s="33"/>
      <c r="U250" s="33"/>
      <c r="V250" s="34" t="s">
        <v>100</v>
      </c>
      <c r="W250" s="33"/>
      <c r="X250" s="33" t="s">
        <v>1461</v>
      </c>
      <c r="Y250" s="31" t="s">
        <v>166</v>
      </c>
    </row>
    <row r="251" spans="1:25" ht="25.5" x14ac:dyDescent="0.2">
      <c r="A251" s="30" t="s">
        <v>1462</v>
      </c>
      <c r="B251" s="33" t="s">
        <v>1463</v>
      </c>
      <c r="C251" s="30" t="s">
        <v>1464</v>
      </c>
      <c r="D251" s="33">
        <v>2008</v>
      </c>
      <c r="E251" s="30" t="s">
        <v>1465</v>
      </c>
      <c r="F251" s="34" t="s">
        <v>77</v>
      </c>
      <c r="G251" s="34"/>
      <c r="H251" s="34" t="s">
        <v>77</v>
      </c>
      <c r="I251" s="34" t="s">
        <v>77</v>
      </c>
      <c r="J251" s="34"/>
      <c r="K251" s="33" t="s">
        <v>89</v>
      </c>
      <c r="L251" s="32">
        <v>16</v>
      </c>
      <c r="M251" s="32">
        <v>2</v>
      </c>
      <c r="N251" s="32">
        <v>100</v>
      </c>
      <c r="O251" s="32">
        <v>116</v>
      </c>
      <c r="P251" s="33" t="s">
        <v>1466</v>
      </c>
      <c r="Q251" s="33" t="str">
        <f>HYPERLINK("http://dx.doi.org/10.1016/j.jtrangeo.2007.04.003","http://dx.doi.org/10.1016/j.jtrangeo.2007.04.003")</f>
        <v>http://dx.doi.org/10.1016/j.jtrangeo.2007.04.003</v>
      </c>
      <c r="R251" s="33"/>
      <c r="S251" s="33"/>
      <c r="T251" s="33"/>
      <c r="U251" s="33"/>
      <c r="V251" s="34" t="s">
        <v>100</v>
      </c>
      <c r="W251" s="33" t="s">
        <v>1467</v>
      </c>
      <c r="X251" s="33" t="s">
        <v>1468</v>
      </c>
      <c r="Y251" s="31" t="s">
        <v>143</v>
      </c>
    </row>
    <row r="252" spans="1:25" ht="51" x14ac:dyDescent="0.2">
      <c r="A252" s="30" t="s">
        <v>1245</v>
      </c>
      <c r="B252" s="33"/>
      <c r="C252" s="30" t="s">
        <v>1447</v>
      </c>
      <c r="D252" s="33">
        <v>2008</v>
      </c>
      <c r="E252" s="30" t="s">
        <v>1448</v>
      </c>
      <c r="F252" s="33"/>
      <c r="G252" s="33"/>
      <c r="H252" s="34" t="s">
        <v>77</v>
      </c>
      <c r="I252" s="33"/>
      <c r="J252" s="33"/>
      <c r="K252" s="33" t="s">
        <v>564</v>
      </c>
      <c r="L252" s="32"/>
      <c r="M252" s="32"/>
      <c r="N252" s="32">
        <v>65</v>
      </c>
      <c r="O252" s="32">
        <v>75</v>
      </c>
      <c r="P252" s="33"/>
      <c r="Q252" s="33" t="s">
        <v>1449</v>
      </c>
      <c r="R252" s="33" t="s">
        <v>1450</v>
      </c>
      <c r="S252" s="33">
        <v>39121</v>
      </c>
      <c r="T252" s="33" t="s">
        <v>1451</v>
      </c>
      <c r="U252" s="33"/>
      <c r="V252" s="34" t="s">
        <v>100</v>
      </c>
      <c r="W252" s="33" t="s">
        <v>1452</v>
      </c>
      <c r="X252" s="33"/>
      <c r="Y252" s="31" t="s">
        <v>1393</v>
      </c>
    </row>
    <row r="253" spans="1:25" ht="38.25" x14ac:dyDescent="0.2">
      <c r="A253" s="30" t="s">
        <v>1469</v>
      </c>
      <c r="B253" s="33" t="s">
        <v>1470</v>
      </c>
      <c r="C253" s="30" t="s">
        <v>1471</v>
      </c>
      <c r="D253" s="33">
        <v>2008</v>
      </c>
      <c r="E253" s="30" t="s">
        <v>1472</v>
      </c>
      <c r="F253" s="34"/>
      <c r="G253" s="34"/>
      <c r="H253" s="34"/>
      <c r="I253" s="34"/>
      <c r="J253" s="34" t="s">
        <v>77</v>
      </c>
      <c r="K253" s="33" t="s">
        <v>218</v>
      </c>
      <c r="L253" s="32">
        <v>12</v>
      </c>
      <c r="M253" s="32">
        <v>3</v>
      </c>
      <c r="N253" s="32">
        <v>769</v>
      </c>
      <c r="O253" s="32">
        <v>796</v>
      </c>
      <c r="P253" s="33" t="s">
        <v>1473</v>
      </c>
      <c r="Q253" s="33" t="str">
        <f>HYPERLINK("http://dx.doi.org/10.5194/hess-12-769-2008","http://dx.doi.org/10.5194/hess-12-769-2008")</f>
        <v>http://dx.doi.org/10.5194/hess-12-769-2008</v>
      </c>
      <c r="R253" s="33"/>
      <c r="S253" s="33" t="s">
        <v>260</v>
      </c>
      <c r="T253" s="33" t="s">
        <v>260</v>
      </c>
      <c r="U253" s="33" t="s">
        <v>260</v>
      </c>
      <c r="V253" s="34" t="s">
        <v>100</v>
      </c>
      <c r="W253" s="33"/>
      <c r="X253" s="33"/>
      <c r="Y253" s="31" t="s">
        <v>262</v>
      </c>
    </row>
    <row r="254" spans="1:25" ht="38.25" x14ac:dyDescent="0.2">
      <c r="A254" s="30" t="s">
        <v>1474</v>
      </c>
      <c r="B254" s="33" t="s">
        <v>1475</v>
      </c>
      <c r="C254" s="30" t="s">
        <v>1476</v>
      </c>
      <c r="D254" s="33">
        <v>2008</v>
      </c>
      <c r="E254" s="30" t="s">
        <v>209</v>
      </c>
      <c r="F254" s="34"/>
      <c r="G254" s="34"/>
      <c r="H254" s="34"/>
      <c r="I254" s="34"/>
      <c r="J254" s="34" t="s">
        <v>77</v>
      </c>
      <c r="K254" s="33" t="s">
        <v>210</v>
      </c>
      <c r="L254" s="32">
        <v>30</v>
      </c>
      <c r="M254" s="32">
        <v>4</v>
      </c>
      <c r="N254" s="32">
        <v>669</v>
      </c>
      <c r="O254" s="32">
        <v>680</v>
      </c>
      <c r="P254" s="33"/>
      <c r="Q254" s="33" t="s">
        <v>1477</v>
      </c>
      <c r="R254" s="33"/>
      <c r="S254" s="33"/>
      <c r="T254" s="33"/>
      <c r="U254" s="33"/>
      <c r="V254" s="34" t="s">
        <v>100</v>
      </c>
      <c r="W254" s="33" t="s">
        <v>1478</v>
      </c>
      <c r="X254" s="33" t="s">
        <v>1479</v>
      </c>
      <c r="Y254" s="31" t="s">
        <v>143</v>
      </c>
    </row>
    <row r="255" spans="1:25" ht="38.25" x14ac:dyDescent="0.2">
      <c r="A255" s="30" t="s">
        <v>1480</v>
      </c>
      <c r="B255" s="33"/>
      <c r="C255" s="30" t="s">
        <v>1481</v>
      </c>
      <c r="D255" s="33">
        <v>2008</v>
      </c>
      <c r="E255" s="30" t="s">
        <v>1482</v>
      </c>
      <c r="F255" s="34"/>
      <c r="G255" s="34"/>
      <c r="H255" s="34"/>
      <c r="I255" s="34"/>
      <c r="J255" s="34"/>
      <c r="K255" s="33" t="s">
        <v>231</v>
      </c>
      <c r="L255" s="32"/>
      <c r="M255" s="32"/>
      <c r="N255" s="32"/>
      <c r="O255" s="32"/>
      <c r="P255" s="33"/>
      <c r="Q255" s="33" t="s">
        <v>1483</v>
      </c>
      <c r="R255" s="33"/>
      <c r="S255" s="33"/>
      <c r="T255" s="33"/>
      <c r="U255" s="33"/>
      <c r="V255" s="34" t="s">
        <v>238</v>
      </c>
      <c r="W255" s="33"/>
      <c r="X255" s="33"/>
      <c r="Y255" s="31" t="s">
        <v>1484</v>
      </c>
    </row>
    <row r="256" spans="1:25" x14ac:dyDescent="0.2">
      <c r="A256" s="30" t="s">
        <v>1485</v>
      </c>
      <c r="B256" s="33"/>
      <c r="C256" s="30" t="s">
        <v>1486</v>
      </c>
      <c r="D256" s="33">
        <v>2008</v>
      </c>
      <c r="E256" s="30" t="s">
        <v>1487</v>
      </c>
      <c r="F256" s="33"/>
      <c r="G256" s="33"/>
      <c r="H256" s="33"/>
      <c r="I256" s="34" t="s">
        <v>77</v>
      </c>
      <c r="J256" s="33"/>
      <c r="K256" s="33" t="s">
        <v>906</v>
      </c>
      <c r="L256" s="32"/>
      <c r="M256" s="32"/>
      <c r="N256" s="32">
        <v>18</v>
      </c>
      <c r="O256" s="32">
        <v>19</v>
      </c>
      <c r="P256" s="33"/>
      <c r="Q256" s="33"/>
      <c r="R256" s="33"/>
      <c r="S256" s="33"/>
      <c r="T256" s="33"/>
      <c r="U256" s="33"/>
      <c r="V256" s="34" t="s">
        <v>100</v>
      </c>
      <c r="W256" s="33" t="s">
        <v>1488</v>
      </c>
      <c r="X256" s="33"/>
      <c r="Y256" s="31" t="s">
        <v>1220</v>
      </c>
    </row>
    <row r="257" spans="1:25" ht="25.5" x14ac:dyDescent="0.2">
      <c r="A257" s="30" t="s">
        <v>1489</v>
      </c>
      <c r="B257" s="33" t="s">
        <v>1490</v>
      </c>
      <c r="C257" s="30" t="s">
        <v>1491</v>
      </c>
      <c r="D257" s="33">
        <v>2008</v>
      </c>
      <c r="E257" s="30" t="s">
        <v>440</v>
      </c>
      <c r="F257" s="34"/>
      <c r="G257" s="34"/>
      <c r="H257" s="34"/>
      <c r="I257" s="34" t="s">
        <v>77</v>
      </c>
      <c r="J257" s="34"/>
      <c r="K257" s="33" t="s">
        <v>218</v>
      </c>
      <c r="L257" s="32">
        <v>46</v>
      </c>
      <c r="M257" s="32">
        <v>4</v>
      </c>
      <c r="N257" s="32"/>
      <c r="O257" s="32"/>
      <c r="P257" s="33" t="s">
        <v>1492</v>
      </c>
      <c r="Q257" s="33" t="str">
        <f>HYPERLINK("http://dx.doi.org/10.1029/2008WR006967","http://dx.doi.org/10.1029/2008WR006967")</f>
        <v>http://dx.doi.org/10.1029/2008WR006967</v>
      </c>
      <c r="R257" s="33"/>
      <c r="S257" s="33"/>
      <c r="T257" s="33"/>
      <c r="U257" s="33"/>
      <c r="V257" s="34" t="s">
        <v>100</v>
      </c>
      <c r="W257" s="33"/>
      <c r="X257" s="33" t="s">
        <v>1493</v>
      </c>
      <c r="Y257" s="31" t="s">
        <v>143</v>
      </c>
    </row>
    <row r="258" spans="1:25" ht="25.5" customHeight="1" x14ac:dyDescent="0.2">
      <c r="A258" s="30" t="s">
        <v>1494</v>
      </c>
      <c r="B258" s="33" t="s">
        <v>1495</v>
      </c>
      <c r="C258" s="30" t="s">
        <v>1496</v>
      </c>
      <c r="D258" s="33">
        <v>2008</v>
      </c>
      <c r="E258" s="30" t="s">
        <v>1379</v>
      </c>
      <c r="F258" s="34"/>
      <c r="G258" s="34"/>
      <c r="H258" s="34"/>
      <c r="I258" s="34"/>
      <c r="J258" s="34" t="s">
        <v>77</v>
      </c>
      <c r="K258" s="33" t="s">
        <v>231</v>
      </c>
      <c r="L258" s="32" t="s">
        <v>260</v>
      </c>
      <c r="M258" s="32">
        <v>195</v>
      </c>
      <c r="N258" s="32">
        <v>315</v>
      </c>
      <c r="O258" s="32">
        <v>330</v>
      </c>
      <c r="P258" s="33" t="s">
        <v>260</v>
      </c>
      <c r="Q258" s="33" t="s">
        <v>1497</v>
      </c>
      <c r="R258" s="33"/>
      <c r="S258" s="33" t="s">
        <v>260</v>
      </c>
      <c r="T258" s="33" t="s">
        <v>260</v>
      </c>
      <c r="U258" s="33" t="s">
        <v>260</v>
      </c>
      <c r="V258" s="34" t="s">
        <v>100</v>
      </c>
      <c r="W258" s="33"/>
      <c r="X258" s="33"/>
      <c r="Y258" s="31" t="s">
        <v>262</v>
      </c>
    </row>
    <row r="259" spans="1:25" ht="25.5" x14ac:dyDescent="0.2">
      <c r="A259" s="30" t="s">
        <v>1498</v>
      </c>
      <c r="B259" s="33"/>
      <c r="C259" s="30" t="s">
        <v>1499</v>
      </c>
      <c r="D259" s="33">
        <v>2008</v>
      </c>
      <c r="E259" s="30" t="s">
        <v>1500</v>
      </c>
      <c r="F259" s="34" t="s">
        <v>77</v>
      </c>
      <c r="G259" s="34"/>
      <c r="H259" s="34" t="s">
        <v>77</v>
      </c>
      <c r="I259" s="34" t="s">
        <v>77</v>
      </c>
      <c r="J259" s="34"/>
      <c r="K259" s="33" t="s">
        <v>89</v>
      </c>
      <c r="L259" s="32">
        <v>16</v>
      </c>
      <c r="M259" s="32"/>
      <c r="N259" s="32">
        <v>100</v>
      </c>
      <c r="O259" s="32">
        <v>116</v>
      </c>
      <c r="P259" s="33" t="s">
        <v>1501</v>
      </c>
      <c r="Q259" s="33"/>
      <c r="R259" s="33"/>
      <c r="S259" s="33"/>
      <c r="T259" s="33"/>
      <c r="U259" s="33"/>
      <c r="V259" s="34" t="s">
        <v>100</v>
      </c>
      <c r="W259" s="33" t="s">
        <v>1502</v>
      </c>
      <c r="X259" s="33"/>
      <c r="Y259" s="31" t="s">
        <v>1503</v>
      </c>
    </row>
    <row r="260" spans="1:25" ht="58.5" customHeight="1" x14ac:dyDescent="0.2">
      <c r="A260" s="30" t="s">
        <v>1504</v>
      </c>
      <c r="B260" s="33"/>
      <c r="C260" s="30" t="s">
        <v>1505</v>
      </c>
      <c r="D260" s="33">
        <v>2008</v>
      </c>
      <c r="E260" s="30" t="s">
        <v>1506</v>
      </c>
      <c r="F260" s="33"/>
      <c r="G260" s="33"/>
      <c r="H260" s="34" t="s">
        <v>77</v>
      </c>
      <c r="I260" s="33"/>
      <c r="J260" s="33"/>
      <c r="K260" s="33" t="s">
        <v>564</v>
      </c>
      <c r="L260" s="32" t="s">
        <v>1507</v>
      </c>
      <c r="M260" s="32"/>
      <c r="N260" s="32">
        <v>79</v>
      </c>
      <c r="O260" s="32">
        <v>92</v>
      </c>
      <c r="P260" s="33"/>
      <c r="Q260" s="33" t="s">
        <v>1508</v>
      </c>
      <c r="R260" s="33"/>
      <c r="S260" s="33"/>
      <c r="T260" s="33"/>
      <c r="U260" s="33"/>
      <c r="V260" s="34" t="s">
        <v>100</v>
      </c>
      <c r="W260" s="33" t="s">
        <v>1509</v>
      </c>
      <c r="X260" s="33"/>
      <c r="Y260" s="31" t="s">
        <v>1393</v>
      </c>
    </row>
    <row r="261" spans="1:25" ht="38.25" customHeight="1" x14ac:dyDescent="0.2">
      <c r="A261" s="30" t="s">
        <v>864</v>
      </c>
      <c r="B261" s="33" t="s">
        <v>1510</v>
      </c>
      <c r="C261" s="30" t="s">
        <v>1511</v>
      </c>
      <c r="D261" s="33">
        <v>2008</v>
      </c>
      <c r="E261" s="30" t="s">
        <v>1512</v>
      </c>
      <c r="F261" s="34"/>
      <c r="G261" s="34"/>
      <c r="H261" s="34"/>
      <c r="I261" s="34" t="s">
        <v>77</v>
      </c>
      <c r="J261" s="34"/>
      <c r="K261" s="33" t="s">
        <v>126</v>
      </c>
      <c r="L261" s="32">
        <v>44</v>
      </c>
      <c r="M261" s="32">
        <v>4</v>
      </c>
      <c r="N261" s="32">
        <v>241</v>
      </c>
      <c r="O261" s="32">
        <v>251</v>
      </c>
      <c r="P261" s="33" t="s">
        <v>1513</v>
      </c>
      <c r="Q261" s="33" t="str">
        <f>HYPERLINK("http://dx.doi.org/10.1051/limn:2008008","http://dx.doi.org/10.1051/limn:2008008")</f>
        <v>http://dx.doi.org/10.1051/limn:2008008</v>
      </c>
      <c r="R261" s="33"/>
      <c r="S261" s="33"/>
      <c r="T261" s="33"/>
      <c r="U261" s="33"/>
      <c r="V261" s="34" t="s">
        <v>100</v>
      </c>
      <c r="W261" s="33" t="s">
        <v>1514</v>
      </c>
      <c r="X261" s="33" t="s">
        <v>1515</v>
      </c>
      <c r="Y261" s="31" t="s">
        <v>143</v>
      </c>
    </row>
    <row r="262" spans="1:25" ht="38.25" customHeight="1" x14ac:dyDescent="0.2">
      <c r="A262" s="30" t="s">
        <v>1516</v>
      </c>
      <c r="B262" s="33" t="s">
        <v>1517</v>
      </c>
      <c r="C262" s="30" t="s">
        <v>1518</v>
      </c>
      <c r="D262" s="33">
        <v>2008</v>
      </c>
      <c r="E262" s="30" t="s">
        <v>1519</v>
      </c>
      <c r="F262" s="34"/>
      <c r="G262" s="34"/>
      <c r="H262" s="34"/>
      <c r="I262" s="34"/>
      <c r="J262" s="34" t="s">
        <v>77</v>
      </c>
      <c r="K262" s="33" t="s">
        <v>210</v>
      </c>
      <c r="L262" s="32">
        <v>99</v>
      </c>
      <c r="M262" s="32">
        <v>1</v>
      </c>
      <c r="N262" s="32">
        <v>11</v>
      </c>
      <c r="O262" s="32">
        <v>25</v>
      </c>
      <c r="P262" s="33" t="s">
        <v>1520</v>
      </c>
      <c r="Q262" s="33"/>
      <c r="R262" s="33"/>
      <c r="S262" s="33"/>
      <c r="T262" s="33"/>
      <c r="U262" s="33"/>
      <c r="V262" s="34" t="s">
        <v>100</v>
      </c>
      <c r="W262" s="33" t="s">
        <v>1521</v>
      </c>
      <c r="X262" s="33" t="s">
        <v>1522</v>
      </c>
      <c r="Y262" s="31" t="s">
        <v>166</v>
      </c>
    </row>
    <row r="263" spans="1:25" ht="38.25" x14ac:dyDescent="0.2">
      <c r="A263" s="30" t="s">
        <v>1523</v>
      </c>
      <c r="B263" s="33"/>
      <c r="C263" s="30" t="s">
        <v>1524</v>
      </c>
      <c r="D263" s="33">
        <v>2008</v>
      </c>
      <c r="E263" s="30" t="s">
        <v>1525</v>
      </c>
      <c r="F263" s="33"/>
      <c r="G263" s="33"/>
      <c r="H263" s="34" t="s">
        <v>77</v>
      </c>
      <c r="I263" s="33"/>
      <c r="J263" s="33"/>
      <c r="K263" s="33" t="s">
        <v>564</v>
      </c>
      <c r="L263" s="32">
        <v>87</v>
      </c>
      <c r="M263" s="32">
        <v>4</v>
      </c>
      <c r="N263" s="32">
        <v>252</v>
      </c>
      <c r="O263" s="32">
        <v>263</v>
      </c>
      <c r="P263" s="33"/>
      <c r="Q263" s="33" t="s">
        <v>1526</v>
      </c>
      <c r="R263" s="33"/>
      <c r="S263" s="33"/>
      <c r="T263" s="33"/>
      <c r="U263" s="33"/>
      <c r="V263" s="34" t="s">
        <v>100</v>
      </c>
      <c r="W263" s="33" t="s">
        <v>1527</v>
      </c>
      <c r="X263" s="33"/>
      <c r="Y263" s="31" t="s">
        <v>1393</v>
      </c>
    </row>
    <row r="264" spans="1:25" ht="51" x14ac:dyDescent="0.2">
      <c r="A264" s="30" t="s">
        <v>1528</v>
      </c>
      <c r="B264" s="33" t="s">
        <v>1529</v>
      </c>
      <c r="C264" s="30" t="s">
        <v>1530</v>
      </c>
      <c r="D264" s="33">
        <v>2007</v>
      </c>
      <c r="E264" s="30" t="s">
        <v>1531</v>
      </c>
      <c r="F264" s="34"/>
      <c r="G264" s="34"/>
      <c r="H264" s="34"/>
      <c r="I264" s="34"/>
      <c r="J264" s="34" t="s">
        <v>77</v>
      </c>
      <c r="K264" s="33" t="s">
        <v>210</v>
      </c>
      <c r="L264" s="32"/>
      <c r="M264" s="32">
        <v>259</v>
      </c>
      <c r="N264" s="32">
        <v>121</v>
      </c>
      <c r="O264" s="32">
        <v>140</v>
      </c>
      <c r="P264" s="33"/>
      <c r="Q264" s="33"/>
      <c r="R264" s="33" t="s">
        <v>1532</v>
      </c>
      <c r="S264" s="33" t="s">
        <v>1533</v>
      </c>
      <c r="T264" s="33" t="s">
        <v>1534</v>
      </c>
      <c r="U264" s="33" t="s">
        <v>1535</v>
      </c>
      <c r="V264" s="34" t="s">
        <v>551</v>
      </c>
      <c r="W264" s="33" t="s">
        <v>1536</v>
      </c>
      <c r="X264" s="33" t="s">
        <v>1537</v>
      </c>
      <c r="Y264" s="31" t="s">
        <v>143</v>
      </c>
    </row>
    <row r="265" spans="1:25" ht="25.5" x14ac:dyDescent="0.2">
      <c r="A265" s="30" t="s">
        <v>1148</v>
      </c>
      <c r="B265" s="33" t="s">
        <v>1149</v>
      </c>
      <c r="C265" s="30" t="s">
        <v>1538</v>
      </c>
      <c r="D265" s="33">
        <v>2007</v>
      </c>
      <c r="E265" s="30" t="s">
        <v>1087</v>
      </c>
      <c r="F265" s="34"/>
      <c r="G265" s="34"/>
      <c r="H265" s="34"/>
      <c r="I265" s="34"/>
      <c r="J265" s="34"/>
      <c r="K265" s="33" t="s">
        <v>126</v>
      </c>
      <c r="L265" s="32">
        <v>75</v>
      </c>
      <c r="M265" s="32">
        <v>2</v>
      </c>
      <c r="N265" s="32">
        <v>145</v>
      </c>
      <c r="O265" s="32">
        <v>158</v>
      </c>
      <c r="P265" s="33"/>
      <c r="Q265" s="33"/>
      <c r="R265" s="33"/>
      <c r="S265" s="33"/>
      <c r="T265" s="33"/>
      <c r="U265" s="33"/>
      <c r="V265" s="34" t="s">
        <v>100</v>
      </c>
      <c r="W265" s="33" t="s">
        <v>1539</v>
      </c>
      <c r="X265" s="33" t="s">
        <v>1540</v>
      </c>
      <c r="Y265" s="31" t="s">
        <v>166</v>
      </c>
    </row>
    <row r="266" spans="1:25" ht="25.5" x14ac:dyDescent="0.2">
      <c r="A266" s="30" t="s">
        <v>1541</v>
      </c>
      <c r="B266" s="33"/>
      <c r="C266" s="30" t="s">
        <v>1542</v>
      </c>
      <c r="D266" s="33">
        <v>2007</v>
      </c>
      <c r="E266" s="30" t="s">
        <v>1543</v>
      </c>
      <c r="F266" s="33"/>
      <c r="G266" s="33"/>
      <c r="H266" s="34" t="s">
        <v>77</v>
      </c>
      <c r="I266" s="33"/>
      <c r="J266" s="33"/>
      <c r="K266" s="33" t="s">
        <v>155</v>
      </c>
      <c r="L266" s="32"/>
      <c r="M266" s="32"/>
      <c r="N266" s="32" t="s">
        <v>1544</v>
      </c>
      <c r="O266" s="32" t="s">
        <v>1544</v>
      </c>
      <c r="P266" s="33"/>
      <c r="Q266" s="33"/>
      <c r="R266" s="33"/>
      <c r="S266" s="33"/>
      <c r="T266" s="33"/>
      <c r="U266" s="33"/>
      <c r="V266" s="34" t="s">
        <v>136</v>
      </c>
      <c r="W266" s="33" t="s">
        <v>1545</v>
      </c>
      <c r="X266" s="33"/>
      <c r="Y266" s="31" t="s">
        <v>1171</v>
      </c>
    </row>
    <row r="267" spans="1:25" ht="51" x14ac:dyDescent="0.2">
      <c r="A267" s="30" t="s">
        <v>1546</v>
      </c>
      <c r="B267" s="33"/>
      <c r="C267" s="30" t="s">
        <v>1547</v>
      </c>
      <c r="D267" s="33">
        <v>2007</v>
      </c>
      <c r="E267" s="30"/>
      <c r="F267" s="34" t="s">
        <v>77</v>
      </c>
      <c r="G267" s="33"/>
      <c r="H267" s="33"/>
      <c r="I267" s="33"/>
      <c r="J267" s="33"/>
      <c r="K267" s="33" t="s">
        <v>218</v>
      </c>
      <c r="L267" s="32"/>
      <c r="M267" s="32"/>
      <c r="N267" s="32" t="s">
        <v>1548</v>
      </c>
      <c r="O267" s="32" t="s">
        <v>1548</v>
      </c>
      <c r="P267" s="33"/>
      <c r="Q267" s="33" t="s">
        <v>1549</v>
      </c>
      <c r="R267" s="33"/>
      <c r="S267" s="33"/>
      <c r="T267" s="33"/>
      <c r="U267" s="33"/>
      <c r="V267" s="34" t="s">
        <v>1550</v>
      </c>
      <c r="W267" s="33" t="s">
        <v>1551</v>
      </c>
      <c r="X267" s="33"/>
      <c r="Y267" s="31" t="s">
        <v>1552</v>
      </c>
    </row>
    <row r="268" spans="1:25" ht="39.75" customHeight="1" x14ac:dyDescent="0.2">
      <c r="A268" s="30" t="s">
        <v>1553</v>
      </c>
      <c r="B268" s="33"/>
      <c r="C268" s="30" t="s">
        <v>1554</v>
      </c>
      <c r="D268" s="33">
        <v>2007</v>
      </c>
      <c r="E268" s="30" t="s">
        <v>1555</v>
      </c>
      <c r="F268" s="33"/>
      <c r="G268" s="33"/>
      <c r="H268" s="34" t="s">
        <v>77</v>
      </c>
      <c r="I268" s="33"/>
      <c r="J268" s="33"/>
      <c r="K268" s="33" t="s">
        <v>564</v>
      </c>
      <c r="L268" s="32">
        <v>50</v>
      </c>
      <c r="M268" s="32"/>
      <c r="N268" s="32">
        <v>91</v>
      </c>
      <c r="O268" s="32">
        <v>102</v>
      </c>
      <c r="P268" s="33" t="s">
        <v>1556</v>
      </c>
      <c r="Q268" s="33"/>
      <c r="R268" s="33"/>
      <c r="S268" s="33"/>
      <c r="T268" s="33"/>
      <c r="U268" s="33"/>
      <c r="V268" s="34" t="s">
        <v>100</v>
      </c>
      <c r="W268" s="33" t="s">
        <v>1557</v>
      </c>
      <c r="X268" s="33"/>
      <c r="Y268" s="31" t="s">
        <v>1393</v>
      </c>
    </row>
    <row r="269" spans="1:25" ht="51" x14ac:dyDescent="0.2">
      <c r="A269" s="30" t="s">
        <v>1558</v>
      </c>
      <c r="B269" s="33"/>
      <c r="C269" s="30" t="s">
        <v>1559</v>
      </c>
      <c r="D269" s="33">
        <v>2007</v>
      </c>
      <c r="E269" s="30" t="s">
        <v>498</v>
      </c>
      <c r="F269" s="35"/>
      <c r="G269" s="35"/>
      <c r="H269" s="36"/>
      <c r="I269" s="36"/>
      <c r="J269" s="36"/>
      <c r="K269" s="33" t="s">
        <v>126</v>
      </c>
      <c r="L269" s="32">
        <v>192</v>
      </c>
      <c r="M269" s="32"/>
      <c r="N269" s="32">
        <v>453</v>
      </c>
      <c r="O269" s="32">
        <v>475</v>
      </c>
      <c r="P269" s="33"/>
      <c r="Q269" s="33"/>
      <c r="R269" s="33"/>
      <c r="S269" s="33"/>
      <c r="T269" s="33"/>
      <c r="U269" s="33"/>
      <c r="V269" s="34" t="s">
        <v>100</v>
      </c>
      <c r="W269" s="33"/>
      <c r="X269" s="33"/>
      <c r="Y269" s="31" t="s">
        <v>1560</v>
      </c>
    </row>
    <row r="270" spans="1:25" ht="38.25" x14ac:dyDescent="0.2">
      <c r="A270" s="30" t="s">
        <v>1561</v>
      </c>
      <c r="B270" s="33"/>
      <c r="C270" s="30" t="s">
        <v>1562</v>
      </c>
      <c r="D270" s="33">
        <v>2007</v>
      </c>
      <c r="E270" s="30" t="s">
        <v>198</v>
      </c>
      <c r="F270" s="34"/>
      <c r="G270" s="34"/>
      <c r="H270" s="34" t="s">
        <v>77</v>
      </c>
      <c r="I270" s="34"/>
      <c r="J270" s="34"/>
      <c r="K270" s="33" t="s">
        <v>218</v>
      </c>
      <c r="L270" s="32"/>
      <c r="M270" s="32"/>
      <c r="N270" s="32"/>
      <c r="O270" s="32"/>
      <c r="P270" s="33"/>
      <c r="Q270" s="33"/>
      <c r="R270" s="33"/>
      <c r="S270" s="33"/>
      <c r="T270" s="33"/>
      <c r="U270" s="33"/>
      <c r="V270" s="34" t="s">
        <v>92</v>
      </c>
      <c r="W270" s="33"/>
      <c r="X270" s="33" t="s">
        <v>1563</v>
      </c>
      <c r="Y270" s="31" t="s">
        <v>199</v>
      </c>
    </row>
    <row r="271" spans="1:25" ht="25.5" x14ac:dyDescent="0.2">
      <c r="A271" s="30" t="s">
        <v>1564</v>
      </c>
      <c r="B271" s="33"/>
      <c r="C271" s="30" t="s">
        <v>1565</v>
      </c>
      <c r="D271" s="33">
        <v>2007</v>
      </c>
      <c r="E271" s="30" t="s">
        <v>198</v>
      </c>
      <c r="F271" s="34"/>
      <c r="G271" s="34"/>
      <c r="H271" s="34"/>
      <c r="I271" s="34"/>
      <c r="J271" s="34"/>
      <c r="K271" s="33" t="s">
        <v>218</v>
      </c>
      <c r="L271" s="32"/>
      <c r="M271" s="32"/>
      <c r="N271" s="32"/>
      <c r="O271" s="32"/>
      <c r="P271" s="33"/>
      <c r="Q271" s="33"/>
      <c r="R271" s="33"/>
      <c r="S271" s="33"/>
      <c r="T271" s="33"/>
      <c r="U271" s="33"/>
      <c r="V271" s="34" t="s">
        <v>92</v>
      </c>
      <c r="W271" s="33"/>
      <c r="X271" s="33" t="s">
        <v>1566</v>
      </c>
      <c r="Y271" s="31" t="s">
        <v>199</v>
      </c>
    </row>
    <row r="272" spans="1:25" ht="25.5" x14ac:dyDescent="0.2">
      <c r="A272" s="30" t="s">
        <v>1567</v>
      </c>
      <c r="B272" s="33"/>
      <c r="C272" s="30" t="s">
        <v>1568</v>
      </c>
      <c r="D272" s="33">
        <v>2007</v>
      </c>
      <c r="E272" s="30" t="s">
        <v>198</v>
      </c>
      <c r="F272" s="34"/>
      <c r="G272" s="34"/>
      <c r="H272" s="34" t="s">
        <v>77</v>
      </c>
      <c r="I272" s="34"/>
      <c r="J272" s="34"/>
      <c r="K272" s="33" t="s">
        <v>218</v>
      </c>
      <c r="L272" s="32"/>
      <c r="M272" s="32"/>
      <c r="N272" s="32"/>
      <c r="O272" s="32"/>
      <c r="P272" s="33"/>
      <c r="Q272" s="33"/>
      <c r="R272" s="33"/>
      <c r="S272" s="33"/>
      <c r="T272" s="33"/>
      <c r="U272" s="33"/>
      <c r="V272" s="34" t="s">
        <v>92</v>
      </c>
      <c r="W272" s="33"/>
      <c r="X272" s="33" t="s">
        <v>1569</v>
      </c>
      <c r="Y272" s="31" t="s">
        <v>199</v>
      </c>
    </row>
    <row r="273" spans="1:25" ht="38.25" x14ac:dyDescent="0.2">
      <c r="A273" s="30" t="s">
        <v>1570</v>
      </c>
      <c r="B273" s="33"/>
      <c r="C273" s="30" t="s">
        <v>1571</v>
      </c>
      <c r="D273" s="33">
        <v>2007</v>
      </c>
      <c r="E273" s="30" t="s">
        <v>498</v>
      </c>
      <c r="F273" s="35"/>
      <c r="G273" s="35"/>
      <c r="H273" s="36"/>
      <c r="I273" s="36"/>
      <c r="J273" s="36"/>
      <c r="K273" s="33" t="s">
        <v>126</v>
      </c>
      <c r="L273" s="32">
        <v>192</v>
      </c>
      <c r="M273" s="32"/>
      <c r="N273" s="32">
        <v>409</v>
      </c>
      <c r="O273" s="32">
        <v>422</v>
      </c>
      <c r="P273" s="33"/>
      <c r="Q273" s="33"/>
      <c r="R273" s="33"/>
      <c r="S273" s="33"/>
      <c r="T273" s="33"/>
      <c r="U273" s="33"/>
      <c r="V273" s="34" t="s">
        <v>100</v>
      </c>
      <c r="W273" s="33"/>
      <c r="X273" s="33"/>
      <c r="Y273" s="31" t="s">
        <v>1560</v>
      </c>
    </row>
    <row r="274" spans="1:25" ht="25.5" x14ac:dyDescent="0.2">
      <c r="A274" s="30" t="s">
        <v>1572</v>
      </c>
      <c r="B274" s="33"/>
      <c r="C274" s="30" t="s">
        <v>1573</v>
      </c>
      <c r="D274" s="33">
        <v>2007</v>
      </c>
      <c r="E274" s="30" t="s">
        <v>498</v>
      </c>
      <c r="F274" s="35"/>
      <c r="G274" s="35"/>
      <c r="H274" s="36"/>
      <c r="I274" s="36"/>
      <c r="J274" s="36"/>
      <c r="K274" s="33" t="s">
        <v>126</v>
      </c>
      <c r="L274" s="32">
        <v>192</v>
      </c>
      <c r="M274" s="32"/>
      <c r="N274" s="32">
        <v>399</v>
      </c>
      <c r="O274" s="32">
        <v>408</v>
      </c>
      <c r="P274" s="33"/>
      <c r="Q274" s="33"/>
      <c r="R274" s="33"/>
      <c r="S274" s="33"/>
      <c r="T274" s="33"/>
      <c r="U274" s="33"/>
      <c r="V274" s="34" t="s">
        <v>100</v>
      </c>
      <c r="W274" s="33"/>
      <c r="X274" s="33"/>
      <c r="Y274" s="31" t="s">
        <v>1560</v>
      </c>
    </row>
    <row r="275" spans="1:25" ht="25.5" x14ac:dyDescent="0.2">
      <c r="A275" s="30" t="s">
        <v>1574</v>
      </c>
      <c r="B275" s="33"/>
      <c r="C275" s="30" t="s">
        <v>1575</v>
      </c>
      <c r="D275" s="33">
        <v>2007</v>
      </c>
      <c r="E275" s="30" t="s">
        <v>1576</v>
      </c>
      <c r="F275" s="34" t="s">
        <v>77</v>
      </c>
      <c r="G275" s="34"/>
      <c r="H275" s="34" t="s">
        <v>77</v>
      </c>
      <c r="I275" s="34" t="s">
        <v>77</v>
      </c>
      <c r="J275" s="34"/>
      <c r="K275" s="33" t="s">
        <v>155</v>
      </c>
      <c r="L275" s="32"/>
      <c r="M275" s="32"/>
      <c r="N275" s="32" t="s">
        <v>1577</v>
      </c>
      <c r="O275" s="32" t="s">
        <v>1577</v>
      </c>
      <c r="P275" s="33"/>
      <c r="Q275" s="33"/>
      <c r="R275" s="33"/>
      <c r="S275" s="33"/>
      <c r="T275" s="33"/>
      <c r="U275" s="33"/>
      <c r="V275" s="34" t="s">
        <v>136</v>
      </c>
      <c r="W275" s="33" t="s">
        <v>1578</v>
      </c>
      <c r="X275" s="33"/>
      <c r="Y275" s="31" t="s">
        <v>1579</v>
      </c>
    </row>
    <row r="276" spans="1:25" ht="25.5" customHeight="1" x14ac:dyDescent="0.2">
      <c r="A276" s="30" t="s">
        <v>1580</v>
      </c>
      <c r="B276" s="33" t="s">
        <v>1581</v>
      </c>
      <c r="C276" s="30" t="s">
        <v>1582</v>
      </c>
      <c r="D276" s="33">
        <v>2007</v>
      </c>
      <c r="E276" s="30" t="s">
        <v>1214</v>
      </c>
      <c r="F276" s="34"/>
      <c r="G276" s="34"/>
      <c r="H276" s="34"/>
      <c r="I276" s="34"/>
      <c r="J276" s="34"/>
      <c r="K276" s="33" t="s">
        <v>99</v>
      </c>
      <c r="L276" s="32">
        <v>37</v>
      </c>
      <c r="M276" s="32">
        <v>3</v>
      </c>
      <c r="N276" s="32">
        <v>409</v>
      </c>
      <c r="O276" s="32">
        <v>419</v>
      </c>
      <c r="P276" s="33"/>
      <c r="Q276" s="33"/>
      <c r="R276" s="33"/>
      <c r="S276" s="33"/>
      <c r="T276" s="33"/>
      <c r="U276" s="33"/>
      <c r="V276" s="34" t="s">
        <v>100</v>
      </c>
      <c r="W276" s="33" t="s">
        <v>1583</v>
      </c>
      <c r="X276" s="33"/>
      <c r="Y276" s="31" t="s">
        <v>166</v>
      </c>
    </row>
    <row r="277" spans="1:25" x14ac:dyDescent="0.2">
      <c r="A277" s="30" t="s">
        <v>1172</v>
      </c>
      <c r="B277" s="33"/>
      <c r="C277" s="30" t="s">
        <v>1584</v>
      </c>
      <c r="D277" s="33">
        <v>2007</v>
      </c>
      <c r="E277" s="30" t="s">
        <v>198</v>
      </c>
      <c r="F277" s="34"/>
      <c r="G277" s="34"/>
      <c r="H277" s="34" t="s">
        <v>77</v>
      </c>
      <c r="I277" s="34" t="s">
        <v>77</v>
      </c>
      <c r="J277" s="34"/>
      <c r="K277" s="33" t="s">
        <v>218</v>
      </c>
      <c r="L277" s="32"/>
      <c r="M277" s="32"/>
      <c r="N277" s="32"/>
      <c r="O277" s="32"/>
      <c r="P277" s="33"/>
      <c r="Q277" s="33"/>
      <c r="R277" s="33"/>
      <c r="S277" s="33"/>
      <c r="T277" s="33"/>
      <c r="U277" s="33"/>
      <c r="V277" s="34" t="s">
        <v>92</v>
      </c>
      <c r="W277" s="33"/>
      <c r="X277" s="33" t="s">
        <v>1585</v>
      </c>
      <c r="Y277" s="31" t="s">
        <v>199</v>
      </c>
    </row>
    <row r="278" spans="1:25" ht="76.5" x14ac:dyDescent="0.2">
      <c r="A278" s="30" t="s">
        <v>1586</v>
      </c>
      <c r="B278" s="33" t="s">
        <v>1587</v>
      </c>
      <c r="C278" s="30" t="s">
        <v>1588</v>
      </c>
      <c r="D278" s="33">
        <v>2007</v>
      </c>
      <c r="E278" s="30" t="s">
        <v>1589</v>
      </c>
      <c r="F278" s="34"/>
      <c r="G278" s="34"/>
      <c r="H278" s="34"/>
      <c r="I278" s="34"/>
      <c r="J278" s="34" t="s">
        <v>77</v>
      </c>
      <c r="K278" s="33" t="s">
        <v>99</v>
      </c>
      <c r="L278" s="32">
        <v>1725</v>
      </c>
      <c r="M278" s="32" t="s">
        <v>260</v>
      </c>
      <c r="N278" s="32">
        <v>113</v>
      </c>
      <c r="O278" s="32">
        <v>125</v>
      </c>
      <c r="P278" s="33" t="s">
        <v>260</v>
      </c>
      <c r="Q278" s="33" t="s">
        <v>260</v>
      </c>
      <c r="R278" s="33" t="s">
        <v>1342</v>
      </c>
      <c r="S278" s="33" t="s">
        <v>1343</v>
      </c>
      <c r="T278" s="33" t="s">
        <v>1344</v>
      </c>
      <c r="U278" s="33" t="s">
        <v>1345</v>
      </c>
      <c r="V278" s="34" t="s">
        <v>551</v>
      </c>
      <c r="W278" s="33"/>
      <c r="X278" s="33"/>
      <c r="Y278" s="31" t="s">
        <v>262</v>
      </c>
    </row>
    <row r="279" spans="1:25" ht="76.5" x14ac:dyDescent="0.2">
      <c r="A279" s="30" t="s">
        <v>1590</v>
      </c>
      <c r="B279" s="33"/>
      <c r="C279" s="30" t="s">
        <v>1591</v>
      </c>
      <c r="D279" s="33">
        <v>2007</v>
      </c>
      <c r="E279" s="30"/>
      <c r="F279" s="34" t="s">
        <v>77</v>
      </c>
      <c r="G279" s="34"/>
      <c r="H279" s="34" t="s">
        <v>77</v>
      </c>
      <c r="I279" s="34" t="s">
        <v>77</v>
      </c>
      <c r="J279" s="34"/>
      <c r="K279" s="33" t="s">
        <v>218</v>
      </c>
      <c r="L279" s="32"/>
      <c r="M279" s="32"/>
      <c r="N279" s="32" t="s">
        <v>1592</v>
      </c>
      <c r="O279" s="32" t="s">
        <v>1592</v>
      </c>
      <c r="P279" s="33"/>
      <c r="Q279" s="33"/>
      <c r="R279" s="33"/>
      <c r="S279" s="33"/>
      <c r="T279" s="33"/>
      <c r="U279" s="33"/>
      <c r="V279" s="34" t="s">
        <v>100</v>
      </c>
      <c r="W279" s="33" t="s">
        <v>1593</v>
      </c>
      <c r="X279" s="33"/>
      <c r="Y279" s="31" t="s">
        <v>1594</v>
      </c>
    </row>
    <row r="280" spans="1:25" ht="25.5" x14ac:dyDescent="0.2">
      <c r="A280" s="30" t="s">
        <v>1595</v>
      </c>
      <c r="B280" s="33" t="s">
        <v>1596</v>
      </c>
      <c r="C280" s="30" t="s">
        <v>1597</v>
      </c>
      <c r="D280" s="33">
        <v>2007</v>
      </c>
      <c r="E280" s="30" t="s">
        <v>1598</v>
      </c>
      <c r="F280" s="34"/>
      <c r="G280" s="34"/>
      <c r="H280" s="34"/>
      <c r="I280" s="34"/>
      <c r="J280" s="34"/>
      <c r="K280" s="33" t="s">
        <v>422</v>
      </c>
      <c r="L280" s="32">
        <v>44</v>
      </c>
      <c r="M280" s="32">
        <v>1912</v>
      </c>
      <c r="N280" s="32">
        <v>11</v>
      </c>
      <c r="O280" s="32"/>
      <c r="P280" s="33"/>
      <c r="Q280" s="33"/>
      <c r="R280" s="33"/>
      <c r="S280" s="33"/>
      <c r="T280" s="33"/>
      <c r="U280" s="33"/>
      <c r="V280" s="34" t="s">
        <v>731</v>
      </c>
      <c r="W280" s="33"/>
      <c r="X280" s="33" t="s">
        <v>1599</v>
      </c>
      <c r="Y280" s="31" t="s">
        <v>166</v>
      </c>
    </row>
    <row r="281" spans="1:25" ht="38.25" customHeight="1" x14ac:dyDescent="0.2">
      <c r="A281" s="30" t="s">
        <v>1600</v>
      </c>
      <c r="B281" s="33"/>
      <c r="C281" s="30" t="s">
        <v>1601</v>
      </c>
      <c r="D281" s="33">
        <v>2007</v>
      </c>
      <c r="E281" s="30" t="s">
        <v>1602</v>
      </c>
      <c r="F281" s="34" t="s">
        <v>77</v>
      </c>
      <c r="G281" s="33"/>
      <c r="H281" s="33"/>
      <c r="I281" s="33"/>
      <c r="J281" s="33"/>
      <c r="K281" s="33" t="s">
        <v>126</v>
      </c>
      <c r="L281" s="32">
        <v>4</v>
      </c>
      <c r="M281" s="32"/>
      <c r="N281" s="32">
        <v>158</v>
      </c>
      <c r="O281" s="32">
        <v>162</v>
      </c>
      <c r="P281" s="33"/>
      <c r="Q281" s="33"/>
      <c r="R281" s="33"/>
      <c r="S281" s="33"/>
      <c r="T281" s="33"/>
      <c r="U281" s="33"/>
      <c r="V281" s="34" t="s">
        <v>100</v>
      </c>
      <c r="W281" s="33" t="s">
        <v>1603</v>
      </c>
      <c r="X281" s="33"/>
      <c r="Y281" s="31" t="s">
        <v>1604</v>
      </c>
    </row>
    <row r="282" spans="1:25" ht="51" x14ac:dyDescent="0.2">
      <c r="A282" s="30" t="s">
        <v>1605</v>
      </c>
      <c r="B282" s="33" t="s">
        <v>1606</v>
      </c>
      <c r="C282" s="30" t="s">
        <v>1607</v>
      </c>
      <c r="D282" s="33">
        <v>2007</v>
      </c>
      <c r="E282" s="30" t="s">
        <v>1512</v>
      </c>
      <c r="F282" s="34" t="s">
        <v>77</v>
      </c>
      <c r="G282" s="34"/>
      <c r="H282" s="34" t="s">
        <v>77</v>
      </c>
      <c r="I282" s="34" t="s">
        <v>77</v>
      </c>
      <c r="J282" s="34"/>
      <c r="K282" s="33" t="s">
        <v>126</v>
      </c>
      <c r="L282" s="32">
        <v>43</v>
      </c>
      <c r="M282" s="32">
        <v>1</v>
      </c>
      <c r="N282" s="32">
        <v>53</v>
      </c>
      <c r="O282" s="32">
        <v>59</v>
      </c>
      <c r="P282" s="33" t="s">
        <v>1608</v>
      </c>
      <c r="Q282" s="33" t="str">
        <f>HYPERLINK("http://dx.doi.org/10.1051/limn/2007027","http://dx.doi.org/10.1051/limn/2007027")</f>
        <v>http://dx.doi.org/10.1051/limn/2007027</v>
      </c>
      <c r="R282" s="33"/>
      <c r="S282" s="33"/>
      <c r="T282" s="33"/>
      <c r="U282" s="33"/>
      <c r="V282" s="34" t="s">
        <v>100</v>
      </c>
      <c r="W282" s="33" t="s">
        <v>1609</v>
      </c>
      <c r="X282" s="33" t="s">
        <v>1610</v>
      </c>
      <c r="Y282" s="31" t="s">
        <v>143</v>
      </c>
    </row>
    <row r="283" spans="1:25" ht="51" customHeight="1" x14ac:dyDescent="0.2">
      <c r="A283" s="30" t="s">
        <v>1611</v>
      </c>
      <c r="B283" s="33" t="s">
        <v>1612</v>
      </c>
      <c r="C283" s="30" t="s">
        <v>1613</v>
      </c>
      <c r="D283" s="33">
        <v>2007</v>
      </c>
      <c r="E283" s="30" t="s">
        <v>467</v>
      </c>
      <c r="F283" s="34"/>
      <c r="G283" s="34"/>
      <c r="H283" s="34"/>
      <c r="I283" s="34" t="s">
        <v>77</v>
      </c>
      <c r="J283" s="34"/>
      <c r="K283" s="33" t="s">
        <v>218</v>
      </c>
      <c r="L283" s="32"/>
      <c r="M283" s="32">
        <v>1</v>
      </c>
      <c r="N283" s="32">
        <v>46</v>
      </c>
      <c r="O283" s="32">
        <v>51</v>
      </c>
      <c r="P283" s="33" t="s">
        <v>1614</v>
      </c>
      <c r="Q283" s="33" t="str">
        <f>HYPERLINK("http://dx.doi.org/10.1051/lhb:2007004","http://dx.doi.org/10.1051/lhb:2007004")</f>
        <v>http://dx.doi.org/10.1051/lhb:2007004</v>
      </c>
      <c r="R283" s="33"/>
      <c r="S283" s="33"/>
      <c r="T283" s="33"/>
      <c r="U283" s="33"/>
      <c r="V283" s="34" t="s">
        <v>100</v>
      </c>
      <c r="W283" s="33"/>
      <c r="X283" s="33" t="s">
        <v>1615</v>
      </c>
      <c r="Y283" s="31" t="s">
        <v>143</v>
      </c>
    </row>
    <row r="284" spans="1:25" ht="51" x14ac:dyDescent="0.2">
      <c r="A284" s="30" t="s">
        <v>1616</v>
      </c>
      <c r="B284" s="33"/>
      <c r="C284" s="30" t="s">
        <v>1617</v>
      </c>
      <c r="D284" s="33">
        <v>2007</v>
      </c>
      <c r="E284" s="30" t="s">
        <v>1616</v>
      </c>
      <c r="F284" s="34" t="s">
        <v>77</v>
      </c>
      <c r="G284" s="34"/>
      <c r="H284" s="34" t="s">
        <v>77</v>
      </c>
      <c r="I284" s="34" t="s">
        <v>77</v>
      </c>
      <c r="J284" s="34"/>
      <c r="K284" s="33" t="s">
        <v>126</v>
      </c>
      <c r="L284" s="32"/>
      <c r="M284" s="32"/>
      <c r="N284" s="32"/>
      <c r="O284" s="32"/>
      <c r="P284" s="33"/>
      <c r="Q284" s="33" t="s">
        <v>1616</v>
      </c>
      <c r="R284" s="33"/>
      <c r="S284" s="33"/>
      <c r="T284" s="33"/>
      <c r="U284" s="33"/>
      <c r="V284" s="34" t="s">
        <v>1618</v>
      </c>
      <c r="W284" s="33" t="s">
        <v>1619</v>
      </c>
      <c r="X284" s="33"/>
      <c r="Y284" s="31" t="s">
        <v>1616</v>
      </c>
    </row>
    <row r="285" spans="1:25" ht="51" x14ac:dyDescent="0.2">
      <c r="A285" s="30" t="s">
        <v>1620</v>
      </c>
      <c r="B285" s="33"/>
      <c r="C285" s="30" t="s">
        <v>1621</v>
      </c>
      <c r="D285" s="33">
        <v>2006</v>
      </c>
      <c r="E285" s="30" t="s">
        <v>198</v>
      </c>
      <c r="F285" s="34"/>
      <c r="G285" s="34"/>
      <c r="H285" s="34" t="s">
        <v>77</v>
      </c>
      <c r="I285" s="34"/>
      <c r="J285" s="34"/>
      <c r="K285" s="33" t="s">
        <v>126</v>
      </c>
      <c r="L285" s="32"/>
      <c r="M285" s="32"/>
      <c r="N285" s="32"/>
      <c r="O285" s="32"/>
      <c r="P285" s="33"/>
      <c r="Q285" s="33"/>
      <c r="R285" s="33"/>
      <c r="S285" s="33"/>
      <c r="T285" s="33"/>
      <c r="U285" s="33"/>
      <c r="V285" s="34" t="s">
        <v>92</v>
      </c>
      <c r="W285" s="33"/>
      <c r="X285" s="33" t="s">
        <v>1622</v>
      </c>
      <c r="Y285" s="31" t="s">
        <v>199</v>
      </c>
    </row>
    <row r="286" spans="1:25" ht="38.25" x14ac:dyDescent="0.2">
      <c r="A286" s="30" t="s">
        <v>1623</v>
      </c>
      <c r="B286" s="33" t="s">
        <v>1624</v>
      </c>
      <c r="C286" s="30" t="s">
        <v>1625</v>
      </c>
      <c r="D286" s="33">
        <v>2006</v>
      </c>
      <c r="E286" s="30" t="s">
        <v>1626</v>
      </c>
      <c r="F286" s="34"/>
      <c r="G286" s="34"/>
      <c r="H286" s="34"/>
      <c r="I286" s="34"/>
      <c r="J286" s="34" t="s">
        <v>77</v>
      </c>
      <c r="K286" s="33" t="s">
        <v>210</v>
      </c>
      <c r="L286" s="32">
        <v>240</v>
      </c>
      <c r="M286" s="32">
        <v>45323</v>
      </c>
      <c r="N286" s="32">
        <v>305</v>
      </c>
      <c r="O286" s="32">
        <v>317</v>
      </c>
      <c r="P286" s="33" t="s">
        <v>1627</v>
      </c>
      <c r="Q286" s="33"/>
      <c r="R286" s="33"/>
      <c r="S286" s="33"/>
      <c r="T286" s="33"/>
      <c r="U286" s="33"/>
      <c r="V286" s="34" t="s">
        <v>100</v>
      </c>
      <c r="W286" s="33" t="s">
        <v>1628</v>
      </c>
      <c r="X286" s="33" t="s">
        <v>1629</v>
      </c>
      <c r="Y286" s="31" t="s">
        <v>166</v>
      </c>
    </row>
    <row r="287" spans="1:25" ht="38.25" x14ac:dyDescent="0.2">
      <c r="A287" s="30" t="s">
        <v>1630</v>
      </c>
      <c r="B287" s="33" t="s">
        <v>1631</v>
      </c>
      <c r="C287" s="30" t="s">
        <v>1632</v>
      </c>
      <c r="D287" s="33">
        <v>2006</v>
      </c>
      <c r="E287" s="30" t="s">
        <v>1633</v>
      </c>
      <c r="F287" s="34"/>
      <c r="G287" s="34"/>
      <c r="H287" s="34"/>
      <c r="I287" s="34"/>
      <c r="J287" s="34" t="s">
        <v>77</v>
      </c>
      <c r="K287" s="33" t="s">
        <v>99</v>
      </c>
      <c r="L287" s="32"/>
      <c r="M287" s="32"/>
      <c r="N287" s="32">
        <v>89</v>
      </c>
      <c r="O287" s="32">
        <v>111</v>
      </c>
      <c r="P287" s="33" t="s">
        <v>1634</v>
      </c>
      <c r="Q287" s="33"/>
      <c r="R287" s="33"/>
      <c r="S287" s="33"/>
      <c r="T287" s="33"/>
      <c r="U287" s="33"/>
      <c r="V287" s="34" t="s">
        <v>238</v>
      </c>
      <c r="W287" s="33"/>
      <c r="X287" s="33"/>
      <c r="Y287" s="31" t="s">
        <v>166</v>
      </c>
    </row>
    <row r="288" spans="1:25" ht="25.5" x14ac:dyDescent="0.2">
      <c r="A288" s="30" t="s">
        <v>1635</v>
      </c>
      <c r="B288" s="33" t="s">
        <v>1636</v>
      </c>
      <c r="C288" s="30" t="s">
        <v>1637</v>
      </c>
      <c r="D288" s="33">
        <v>2006</v>
      </c>
      <c r="E288" s="30" t="s">
        <v>1638</v>
      </c>
      <c r="F288" s="34"/>
      <c r="G288" s="34"/>
      <c r="H288" s="34"/>
      <c r="I288" s="34"/>
      <c r="J288" s="34" t="s">
        <v>77</v>
      </c>
      <c r="K288" s="33" t="s">
        <v>210</v>
      </c>
      <c r="L288" s="32">
        <v>9</v>
      </c>
      <c r="M288" s="32" t="s">
        <v>596</v>
      </c>
      <c r="N288" s="32">
        <v>309</v>
      </c>
      <c r="O288" s="32">
        <v>321</v>
      </c>
      <c r="P288" s="33" t="s">
        <v>260</v>
      </c>
      <c r="Q288" s="33" t="s">
        <v>1639</v>
      </c>
      <c r="R288" s="33"/>
      <c r="S288" s="33" t="s">
        <v>260</v>
      </c>
      <c r="T288" s="33" t="s">
        <v>260</v>
      </c>
      <c r="U288" s="33" t="s">
        <v>260</v>
      </c>
      <c r="V288" s="34" t="s">
        <v>100</v>
      </c>
      <c r="W288" s="33"/>
      <c r="X288" s="33"/>
      <c r="Y288" s="31" t="s">
        <v>262</v>
      </c>
    </row>
    <row r="289" spans="1:25" ht="25.5" customHeight="1" x14ac:dyDescent="0.2">
      <c r="A289" s="30" t="s">
        <v>1640</v>
      </c>
      <c r="B289" s="33"/>
      <c r="C289" s="30" t="s">
        <v>1641</v>
      </c>
      <c r="D289" s="33">
        <v>2006</v>
      </c>
      <c r="E289" s="30"/>
      <c r="F289" s="34" t="s">
        <v>77</v>
      </c>
      <c r="G289" s="34"/>
      <c r="H289" s="34" t="s">
        <v>77</v>
      </c>
      <c r="I289" s="34" t="s">
        <v>77</v>
      </c>
      <c r="J289" s="34"/>
      <c r="K289" s="33" t="s">
        <v>134</v>
      </c>
      <c r="L289" s="32"/>
      <c r="M289" s="32"/>
      <c r="N289" s="32" t="s">
        <v>1642</v>
      </c>
      <c r="O289" s="32" t="s">
        <v>1642</v>
      </c>
      <c r="P289" s="33"/>
      <c r="Q289" s="33"/>
      <c r="R289" s="33"/>
      <c r="S289" s="33"/>
      <c r="T289" s="33"/>
      <c r="U289" s="33"/>
      <c r="V289" s="34" t="s">
        <v>136</v>
      </c>
      <c r="W289" s="33" t="s">
        <v>1643</v>
      </c>
      <c r="X289" s="33"/>
      <c r="Y289" s="31" t="s">
        <v>1644</v>
      </c>
    </row>
    <row r="290" spans="1:25" ht="25.5" x14ac:dyDescent="0.2">
      <c r="A290" s="30" t="s">
        <v>1645</v>
      </c>
      <c r="B290" s="33"/>
      <c r="C290" s="30" t="s">
        <v>1646</v>
      </c>
      <c r="D290" s="33">
        <v>2006</v>
      </c>
      <c r="E290" s="30" t="s">
        <v>198</v>
      </c>
      <c r="F290" s="34" t="s">
        <v>77</v>
      </c>
      <c r="G290" s="34"/>
      <c r="H290" s="34"/>
      <c r="I290" s="34"/>
      <c r="J290" s="34"/>
      <c r="K290" s="33" t="s">
        <v>218</v>
      </c>
      <c r="L290" s="32"/>
      <c r="M290" s="32"/>
      <c r="N290" s="32"/>
      <c r="O290" s="32"/>
      <c r="P290" s="33"/>
      <c r="Q290" s="33"/>
      <c r="R290" s="33"/>
      <c r="S290" s="33"/>
      <c r="T290" s="33"/>
      <c r="U290" s="33"/>
      <c r="V290" s="34" t="s">
        <v>92</v>
      </c>
      <c r="W290" s="33"/>
      <c r="X290" s="33" t="s">
        <v>1647</v>
      </c>
      <c r="Y290" s="31" t="s">
        <v>199</v>
      </c>
    </row>
    <row r="291" spans="1:25" ht="25.5" x14ac:dyDescent="0.2">
      <c r="A291" s="30" t="s">
        <v>1648</v>
      </c>
      <c r="B291" s="33" t="s">
        <v>1649</v>
      </c>
      <c r="C291" s="30" t="s">
        <v>1650</v>
      </c>
      <c r="D291" s="33">
        <v>2006</v>
      </c>
      <c r="E291" s="30" t="s">
        <v>1651</v>
      </c>
      <c r="F291" s="34" t="s">
        <v>77</v>
      </c>
      <c r="G291" s="34"/>
      <c r="H291" s="34" t="s">
        <v>77</v>
      </c>
      <c r="I291" s="34" t="s">
        <v>77</v>
      </c>
      <c r="J291" s="34"/>
      <c r="K291" s="33" t="s">
        <v>126</v>
      </c>
      <c r="L291" s="32">
        <v>329</v>
      </c>
      <c r="M291" s="32">
        <v>3</v>
      </c>
      <c r="N291" s="32">
        <v>208</v>
      </c>
      <c r="O291" s="32">
        <v>216</v>
      </c>
      <c r="P291" s="33" t="s">
        <v>1652</v>
      </c>
      <c r="Q291" s="33" t="str">
        <f>HYPERLINK("http://dx.doi.org/10.1016/j.crvi.2006.01.001","http://dx.doi.org/10.1016/j.crvi.2006.01.001")</f>
        <v>http://dx.doi.org/10.1016/j.crvi.2006.01.001</v>
      </c>
      <c r="R291" s="33"/>
      <c r="S291" s="33"/>
      <c r="T291" s="33"/>
      <c r="U291" s="33"/>
      <c r="V291" s="34" t="s">
        <v>100</v>
      </c>
      <c r="W291" s="33" t="s">
        <v>1653</v>
      </c>
      <c r="X291" s="33" t="s">
        <v>1654</v>
      </c>
      <c r="Y291" s="31" t="s">
        <v>143</v>
      </c>
    </row>
    <row r="292" spans="1:25" ht="25.5" x14ac:dyDescent="0.2">
      <c r="A292" s="30" t="s">
        <v>1655</v>
      </c>
      <c r="B292" s="33"/>
      <c r="C292" s="30" t="s">
        <v>1656</v>
      </c>
      <c r="D292" s="33">
        <v>2006</v>
      </c>
      <c r="E292" s="30" t="s">
        <v>198</v>
      </c>
      <c r="F292" s="34"/>
      <c r="G292" s="34"/>
      <c r="H292" s="34" t="s">
        <v>77</v>
      </c>
      <c r="I292" s="34"/>
      <c r="J292" s="34"/>
      <c r="K292" s="33" t="s">
        <v>218</v>
      </c>
      <c r="L292" s="32"/>
      <c r="M292" s="32"/>
      <c r="N292" s="32"/>
      <c r="O292" s="32"/>
      <c r="P292" s="33"/>
      <c r="Q292" s="33"/>
      <c r="R292" s="33"/>
      <c r="S292" s="33"/>
      <c r="T292" s="33"/>
      <c r="U292" s="33"/>
      <c r="V292" s="34" t="s">
        <v>92</v>
      </c>
      <c r="W292" s="33"/>
      <c r="X292" s="33" t="s">
        <v>1657</v>
      </c>
      <c r="Y292" s="31" t="s">
        <v>199</v>
      </c>
    </row>
    <row r="293" spans="1:25" ht="25.5" x14ac:dyDescent="0.2">
      <c r="A293" s="30" t="s">
        <v>1658</v>
      </c>
      <c r="B293" s="33" t="s">
        <v>1659</v>
      </c>
      <c r="C293" s="30" t="s">
        <v>1660</v>
      </c>
      <c r="D293" s="33">
        <v>2006</v>
      </c>
      <c r="E293" s="30" t="s">
        <v>1139</v>
      </c>
      <c r="F293" s="34"/>
      <c r="G293" s="34"/>
      <c r="H293" s="34"/>
      <c r="I293" s="34"/>
      <c r="J293" s="34" t="s">
        <v>77</v>
      </c>
      <c r="K293" s="33" t="s">
        <v>422</v>
      </c>
      <c r="L293" s="32"/>
      <c r="M293" s="32">
        <v>10</v>
      </c>
      <c r="N293" s="32">
        <v>14</v>
      </c>
      <c r="O293" s="32">
        <v>17</v>
      </c>
      <c r="P293" s="33"/>
      <c r="Q293" s="33"/>
      <c r="R293" s="33"/>
      <c r="S293" s="33"/>
      <c r="T293" s="33"/>
      <c r="U293" s="33"/>
      <c r="V293" s="34" t="s">
        <v>100</v>
      </c>
      <c r="W293" s="33"/>
      <c r="X293" s="33" t="s">
        <v>1661</v>
      </c>
      <c r="Y293" s="31" t="s">
        <v>166</v>
      </c>
    </row>
    <row r="294" spans="1:25" ht="25.5" x14ac:dyDescent="0.2">
      <c r="A294" s="30" t="s">
        <v>1662</v>
      </c>
      <c r="B294" s="33" t="s">
        <v>1663</v>
      </c>
      <c r="C294" s="30" t="s">
        <v>1664</v>
      </c>
      <c r="D294" s="33">
        <v>2006</v>
      </c>
      <c r="E294" s="30" t="s">
        <v>835</v>
      </c>
      <c r="F294" s="34" t="s">
        <v>77</v>
      </c>
      <c r="G294" s="34"/>
      <c r="H294" s="34"/>
      <c r="I294" s="34"/>
      <c r="J294" s="34"/>
      <c r="K294" s="33" t="s">
        <v>218</v>
      </c>
      <c r="L294" s="32">
        <v>327</v>
      </c>
      <c r="M294" s="32">
        <v>45385</v>
      </c>
      <c r="N294" s="32">
        <v>339</v>
      </c>
      <c r="O294" s="32">
        <v>351</v>
      </c>
      <c r="P294" s="33" t="s">
        <v>1665</v>
      </c>
      <c r="Q294" s="33" t="str">
        <f>HYPERLINK("http://dx.doi.org/10.1016/j.jhydrol.2005.11.022","http://dx.doi.org/10.1016/j.jhydrol.2005.11.022")</f>
        <v>http://dx.doi.org/10.1016/j.jhydrol.2005.11.022</v>
      </c>
      <c r="R294" s="33"/>
      <c r="S294" s="33"/>
      <c r="T294" s="33"/>
      <c r="U294" s="33"/>
      <c r="V294" s="34" t="s">
        <v>100</v>
      </c>
      <c r="W294" s="33" t="s">
        <v>1666</v>
      </c>
      <c r="X294" s="33" t="s">
        <v>1667</v>
      </c>
      <c r="Y294" s="31" t="s">
        <v>143</v>
      </c>
    </row>
    <row r="295" spans="1:25" x14ac:dyDescent="0.2">
      <c r="A295" s="30" t="s">
        <v>213</v>
      </c>
      <c r="B295" s="33"/>
      <c r="C295" s="30" t="s">
        <v>1668</v>
      </c>
      <c r="D295" s="33">
        <v>2006</v>
      </c>
      <c r="E295" s="30"/>
      <c r="F295" s="34" t="s">
        <v>77</v>
      </c>
      <c r="G295" s="34"/>
      <c r="H295" s="34" t="s">
        <v>77</v>
      </c>
      <c r="I295" s="34" t="s">
        <v>77</v>
      </c>
      <c r="J295" s="34"/>
      <c r="K295" s="33" t="s">
        <v>113</v>
      </c>
      <c r="L295" s="32"/>
      <c r="M295" s="32"/>
      <c r="N295" s="32"/>
      <c r="O295" s="32"/>
      <c r="P295" s="33"/>
      <c r="Q295" s="33"/>
      <c r="R295" s="33"/>
      <c r="S295" s="33"/>
      <c r="T295" s="33"/>
      <c r="U295" s="33"/>
      <c r="V295" s="34" t="s">
        <v>92</v>
      </c>
      <c r="W295" s="33"/>
      <c r="X295" s="33"/>
      <c r="Y295" s="31" t="s">
        <v>1669</v>
      </c>
    </row>
    <row r="296" spans="1:25" ht="25.5" x14ac:dyDescent="0.2">
      <c r="A296" s="30" t="s">
        <v>213</v>
      </c>
      <c r="B296" s="33"/>
      <c r="C296" s="30" t="s">
        <v>1670</v>
      </c>
      <c r="D296" s="33">
        <v>2006</v>
      </c>
      <c r="E296" s="30"/>
      <c r="F296" s="34" t="s">
        <v>77</v>
      </c>
      <c r="G296" s="34"/>
      <c r="H296" s="34" t="s">
        <v>77</v>
      </c>
      <c r="I296" s="34" t="s">
        <v>77</v>
      </c>
      <c r="J296" s="34"/>
      <c r="K296" s="33" t="s">
        <v>113</v>
      </c>
      <c r="L296" s="32"/>
      <c r="M296" s="32"/>
      <c r="N296" s="32">
        <v>24</v>
      </c>
      <c r="O296" s="32">
        <v>27</v>
      </c>
      <c r="P296" s="33"/>
      <c r="Q296" s="33"/>
      <c r="R296" s="33"/>
      <c r="S296" s="33"/>
      <c r="T296" s="33"/>
      <c r="U296" s="33"/>
      <c r="V296" s="34" t="s">
        <v>92</v>
      </c>
      <c r="W296" s="33"/>
      <c r="X296" s="33"/>
      <c r="Y296" s="31" t="s">
        <v>1669</v>
      </c>
    </row>
    <row r="297" spans="1:25" x14ac:dyDescent="0.2">
      <c r="A297" s="30" t="s">
        <v>213</v>
      </c>
      <c r="B297" s="33"/>
      <c r="C297" s="30" t="s">
        <v>1671</v>
      </c>
      <c r="D297" s="33">
        <v>2006</v>
      </c>
      <c r="E297" s="30"/>
      <c r="F297" s="33"/>
      <c r="G297" s="33"/>
      <c r="H297" s="34" t="s">
        <v>77</v>
      </c>
      <c r="I297" s="33"/>
      <c r="J297" s="33"/>
      <c r="K297" s="33" t="s">
        <v>218</v>
      </c>
      <c r="L297" s="32"/>
      <c r="M297" s="32"/>
      <c r="N297" s="32" t="s">
        <v>1672</v>
      </c>
      <c r="O297" s="32" t="s">
        <v>1672</v>
      </c>
      <c r="P297" s="33"/>
      <c r="Q297" s="33"/>
      <c r="R297" s="33"/>
      <c r="S297" s="33"/>
      <c r="T297" s="33"/>
      <c r="U297" s="33"/>
      <c r="V297" s="34" t="s">
        <v>92</v>
      </c>
      <c r="W297" s="33"/>
      <c r="X297" s="33"/>
      <c r="Y297" s="31" t="s">
        <v>199</v>
      </c>
    </row>
    <row r="298" spans="1:25" ht="25.5" x14ac:dyDescent="0.2">
      <c r="A298" s="30" t="s">
        <v>1673</v>
      </c>
      <c r="B298" s="33"/>
      <c r="C298" s="30" t="s">
        <v>1674</v>
      </c>
      <c r="D298" s="33">
        <v>2006</v>
      </c>
      <c r="E298" s="30" t="s">
        <v>1675</v>
      </c>
      <c r="F298" s="34"/>
      <c r="G298" s="34"/>
      <c r="H298" s="34"/>
      <c r="I298" s="34"/>
      <c r="J298" s="34" t="s">
        <v>77</v>
      </c>
      <c r="K298" s="33" t="s">
        <v>218</v>
      </c>
      <c r="L298" s="32"/>
      <c r="M298" s="32"/>
      <c r="N298" s="32"/>
      <c r="O298" s="32"/>
      <c r="P298" s="33"/>
      <c r="Q298" s="33"/>
      <c r="R298" s="33"/>
      <c r="S298" s="33"/>
      <c r="T298" s="33"/>
      <c r="U298" s="33"/>
      <c r="V298" s="34" t="s">
        <v>219</v>
      </c>
      <c r="W298" s="33"/>
      <c r="X298" s="33" t="s">
        <v>1676</v>
      </c>
      <c r="Y298" s="31" t="s">
        <v>199</v>
      </c>
    </row>
    <row r="299" spans="1:25" ht="63.75" x14ac:dyDescent="0.2">
      <c r="A299" s="30" t="s">
        <v>1677</v>
      </c>
      <c r="B299" s="33" t="s">
        <v>1678</v>
      </c>
      <c r="C299" s="30" t="s">
        <v>1679</v>
      </c>
      <c r="D299" s="33">
        <v>2006</v>
      </c>
      <c r="E299" s="30" t="s">
        <v>1680</v>
      </c>
      <c r="F299" s="34"/>
      <c r="G299" s="34"/>
      <c r="H299" s="34"/>
      <c r="I299" s="34"/>
      <c r="J299" s="34" t="s">
        <v>77</v>
      </c>
      <c r="K299" s="33" t="s">
        <v>99</v>
      </c>
      <c r="L299" s="32">
        <v>33</v>
      </c>
      <c r="M299" s="32">
        <v>2</v>
      </c>
      <c r="N299" s="32">
        <v>176</v>
      </c>
      <c r="O299" s="32">
        <v>184</v>
      </c>
      <c r="P299" s="33" t="s">
        <v>1681</v>
      </c>
      <c r="Q299" s="33" t="str">
        <f>HYPERLINK("http://dx.doi.org/10.1016/j.jas.2005.07.005","http://dx.doi.org/10.1016/j.jas.2005.07.005")</f>
        <v>http://dx.doi.org/10.1016/j.jas.2005.07.005</v>
      </c>
      <c r="R299" s="33"/>
      <c r="S299" s="33"/>
      <c r="T299" s="33"/>
      <c r="U299" s="33"/>
      <c r="V299" s="34" t="s">
        <v>100</v>
      </c>
      <c r="W299" s="33" t="s">
        <v>1682</v>
      </c>
      <c r="X299" s="33" t="s">
        <v>1683</v>
      </c>
      <c r="Y299" s="31" t="s">
        <v>143</v>
      </c>
    </row>
    <row r="300" spans="1:25" ht="51" x14ac:dyDescent="0.2">
      <c r="A300" s="30" t="s">
        <v>1684</v>
      </c>
      <c r="B300" s="33" t="s">
        <v>1685</v>
      </c>
      <c r="C300" s="30" t="s">
        <v>1686</v>
      </c>
      <c r="D300" s="33">
        <v>2006</v>
      </c>
      <c r="E300" s="30" t="s">
        <v>1687</v>
      </c>
      <c r="F300" s="34" t="s">
        <v>77</v>
      </c>
      <c r="G300" s="34"/>
      <c r="H300" s="34" t="s">
        <v>77</v>
      </c>
      <c r="I300" s="34" t="s">
        <v>77</v>
      </c>
      <c r="J300" s="34"/>
      <c r="K300" s="33" t="s">
        <v>126</v>
      </c>
      <c r="L300" s="32">
        <v>15</v>
      </c>
      <c r="M300" s="32">
        <v>11</v>
      </c>
      <c r="N300" s="32">
        <v>3245</v>
      </c>
      <c r="O300" s="32">
        <v>3257</v>
      </c>
      <c r="P300" s="33" t="s">
        <v>1688</v>
      </c>
      <c r="Q300" s="33" t="str">
        <f>HYPERLINK("http://dx.doi.org/10.1111/j.1365-294X.2006.02975.x","http://dx.doi.org/10.1111/j.1365-294X.2006.02975.x")</f>
        <v>http://dx.doi.org/10.1111/j.1365-294X.2006.02975.x</v>
      </c>
      <c r="R300" s="33"/>
      <c r="S300" s="33"/>
      <c r="T300" s="33"/>
      <c r="U300" s="33"/>
      <c r="V300" s="34" t="s">
        <v>100</v>
      </c>
      <c r="W300" s="33" t="s">
        <v>1689</v>
      </c>
      <c r="X300" s="33" t="s">
        <v>1690</v>
      </c>
      <c r="Y300" s="31" t="s">
        <v>143</v>
      </c>
    </row>
    <row r="301" spans="1:25" ht="38.25" customHeight="1" x14ac:dyDescent="0.2">
      <c r="A301" s="30" t="s">
        <v>1691</v>
      </c>
      <c r="B301" s="33" t="s">
        <v>1692</v>
      </c>
      <c r="C301" s="30" t="s">
        <v>1693</v>
      </c>
      <c r="D301" s="33">
        <v>2006</v>
      </c>
      <c r="E301" s="30" t="s">
        <v>1694</v>
      </c>
      <c r="F301" s="34"/>
      <c r="G301" s="34"/>
      <c r="H301" s="34"/>
      <c r="I301" s="34"/>
      <c r="J301" s="34"/>
      <c r="K301" s="33" t="s">
        <v>210</v>
      </c>
      <c r="L301" s="32">
        <v>37</v>
      </c>
      <c r="M301" s="32">
        <v>9</v>
      </c>
      <c r="N301" s="32">
        <v>879</v>
      </c>
      <c r="O301" s="32">
        <v>891</v>
      </c>
      <c r="P301" s="33" t="s">
        <v>1695</v>
      </c>
      <c r="Q301" s="33"/>
      <c r="R301" s="33"/>
      <c r="S301" s="33"/>
      <c r="T301" s="33"/>
      <c r="U301" s="33"/>
      <c r="V301" s="34" t="s">
        <v>100</v>
      </c>
      <c r="W301" s="33" t="s">
        <v>1696</v>
      </c>
      <c r="X301" s="33" t="s">
        <v>1697</v>
      </c>
      <c r="Y301" s="31" t="s">
        <v>166</v>
      </c>
    </row>
    <row r="302" spans="1:25" ht="38.25" x14ac:dyDescent="0.2">
      <c r="A302" s="30" t="s">
        <v>1698</v>
      </c>
      <c r="B302" s="33" t="s">
        <v>1699</v>
      </c>
      <c r="C302" s="30" t="s">
        <v>1700</v>
      </c>
      <c r="D302" s="33">
        <v>2006</v>
      </c>
      <c r="E302" s="30" t="s">
        <v>1701</v>
      </c>
      <c r="F302" s="34"/>
      <c r="G302" s="34"/>
      <c r="H302" s="34"/>
      <c r="I302" s="34" t="s">
        <v>77</v>
      </c>
      <c r="J302" s="34"/>
      <c r="K302" s="33" t="s">
        <v>117</v>
      </c>
      <c r="L302" s="32">
        <v>70</v>
      </c>
      <c r="M302" s="32">
        <v>4</v>
      </c>
      <c r="N302" s="32">
        <v>739</v>
      </c>
      <c r="O302" s="32">
        <v>744</v>
      </c>
      <c r="P302" s="33" t="s">
        <v>1702</v>
      </c>
      <c r="Q302" s="33" t="str">
        <f>HYPERLINK("http://dx.doi.org/10.1016/j.talanta.2006.07.002","http://dx.doi.org/10.1016/j.talanta.2006.07.002")</f>
        <v>http://dx.doi.org/10.1016/j.talanta.2006.07.002</v>
      </c>
      <c r="R302" s="33" t="s">
        <v>1703</v>
      </c>
      <c r="S302" s="33" t="s">
        <v>1704</v>
      </c>
      <c r="T302" s="33" t="s">
        <v>1705</v>
      </c>
      <c r="U302" s="33" t="s">
        <v>1706</v>
      </c>
      <c r="V302" s="34" t="s">
        <v>100</v>
      </c>
      <c r="W302" s="33" t="s">
        <v>1707</v>
      </c>
      <c r="X302" s="33" t="s">
        <v>1708</v>
      </c>
      <c r="Y302" s="31" t="s">
        <v>143</v>
      </c>
    </row>
    <row r="303" spans="1:25" ht="38.25" x14ac:dyDescent="0.2">
      <c r="A303" s="30" t="s">
        <v>1709</v>
      </c>
      <c r="B303" s="33" t="s">
        <v>1710</v>
      </c>
      <c r="C303" s="30" t="s">
        <v>1711</v>
      </c>
      <c r="D303" s="33">
        <v>2006</v>
      </c>
      <c r="E303" s="30" t="s">
        <v>1712</v>
      </c>
      <c r="F303" s="34" t="s">
        <v>77</v>
      </c>
      <c r="G303" s="34"/>
      <c r="H303" s="34" t="s">
        <v>77</v>
      </c>
      <c r="I303" s="34" t="s">
        <v>77</v>
      </c>
      <c r="J303" s="34"/>
      <c r="K303" s="33" t="s">
        <v>99</v>
      </c>
      <c r="L303" s="32">
        <v>83</v>
      </c>
      <c r="M303" s="32">
        <v>3</v>
      </c>
      <c r="N303" s="32"/>
      <c r="O303" s="32"/>
      <c r="P303" s="33"/>
      <c r="Q303" s="33" t="s">
        <v>1713</v>
      </c>
      <c r="R303" s="33"/>
      <c r="S303" s="33"/>
      <c r="T303" s="33"/>
      <c r="U303" s="33"/>
      <c r="V303" s="34" t="s">
        <v>100</v>
      </c>
      <c r="W303" s="33"/>
      <c r="X303" s="33" t="s">
        <v>1714</v>
      </c>
      <c r="Y303" s="31" t="s">
        <v>166</v>
      </c>
    </row>
    <row r="304" spans="1:25" ht="25.5" x14ac:dyDescent="0.2">
      <c r="A304" s="30" t="s">
        <v>1715</v>
      </c>
      <c r="B304" s="33" t="s">
        <v>1716</v>
      </c>
      <c r="C304" s="30" t="s">
        <v>1717</v>
      </c>
      <c r="D304" s="33">
        <v>2006</v>
      </c>
      <c r="E304" s="30" t="s">
        <v>1087</v>
      </c>
      <c r="F304" s="34" t="s">
        <v>77</v>
      </c>
      <c r="G304" s="34"/>
      <c r="H304" s="34"/>
      <c r="I304" s="34"/>
      <c r="J304" s="34"/>
      <c r="K304" s="33" t="s">
        <v>126</v>
      </c>
      <c r="L304" s="32">
        <v>74</v>
      </c>
      <c r="M304" s="32">
        <v>2</v>
      </c>
      <c r="N304" s="32">
        <v>269</v>
      </c>
      <c r="O304" s="32">
        <v>273</v>
      </c>
      <c r="P304" s="33"/>
      <c r="Q304" s="33"/>
      <c r="R304" s="33"/>
      <c r="S304" s="33"/>
      <c r="T304" s="33"/>
      <c r="U304" s="33"/>
      <c r="V304" s="34" t="s">
        <v>100</v>
      </c>
      <c r="W304" s="33" t="s">
        <v>1718</v>
      </c>
      <c r="X304" s="33" t="s">
        <v>1719</v>
      </c>
      <c r="Y304" s="31" t="s">
        <v>166</v>
      </c>
    </row>
    <row r="305" spans="1:25" ht="38.25" x14ac:dyDescent="0.2">
      <c r="A305" s="30" t="s">
        <v>864</v>
      </c>
      <c r="B305" s="33" t="s">
        <v>865</v>
      </c>
      <c r="C305" s="30" t="s">
        <v>1720</v>
      </c>
      <c r="D305" s="33">
        <v>2006</v>
      </c>
      <c r="E305" s="30" t="s">
        <v>1721</v>
      </c>
      <c r="F305" s="34" t="s">
        <v>77</v>
      </c>
      <c r="G305" s="34"/>
      <c r="H305" s="34" t="s">
        <v>77</v>
      </c>
      <c r="I305" s="34" t="s">
        <v>77</v>
      </c>
      <c r="J305" s="34"/>
      <c r="K305" s="33" t="s">
        <v>126</v>
      </c>
      <c r="L305" s="32">
        <v>12</v>
      </c>
      <c r="M305" s="32">
        <v>3</v>
      </c>
      <c r="N305" s="32">
        <v>441</v>
      </c>
      <c r="O305" s="32">
        <v>449</v>
      </c>
      <c r="P305" s="33" t="s">
        <v>1722</v>
      </c>
      <c r="Q305" s="33" t="str">
        <f>HYPERLINK("http://dx.doi.org/10.1111/j.1365-2486.2006.01095.x","http://dx.doi.org/10.1111/j.1365-2486.2006.01095.x")</f>
        <v>http://dx.doi.org/10.1111/j.1365-2486.2006.01095.x</v>
      </c>
      <c r="R305" s="33"/>
      <c r="S305" s="33"/>
      <c r="T305" s="33"/>
      <c r="U305" s="33"/>
      <c r="V305" s="34" t="s">
        <v>100</v>
      </c>
      <c r="W305" s="33" t="s">
        <v>1723</v>
      </c>
      <c r="X305" s="33" t="s">
        <v>1724</v>
      </c>
      <c r="Y305" s="31" t="s">
        <v>143</v>
      </c>
    </row>
    <row r="306" spans="1:25" ht="38.25" x14ac:dyDescent="0.2">
      <c r="A306" s="30" t="s">
        <v>1725</v>
      </c>
      <c r="B306" s="33" t="s">
        <v>1726</v>
      </c>
      <c r="C306" s="30" t="s">
        <v>1727</v>
      </c>
      <c r="D306" s="33">
        <v>2006</v>
      </c>
      <c r="E306" s="30" t="s">
        <v>1728</v>
      </c>
      <c r="F306" s="34" t="s">
        <v>77</v>
      </c>
      <c r="G306" s="34"/>
      <c r="H306" s="34"/>
      <c r="I306" s="34"/>
      <c r="J306" s="34"/>
      <c r="K306" s="33" t="s">
        <v>210</v>
      </c>
      <c r="L306" s="32">
        <v>52</v>
      </c>
      <c r="M306" s="32">
        <v>1</v>
      </c>
      <c r="N306" s="32">
        <v>113</v>
      </c>
      <c r="O306" s="32">
        <v>127</v>
      </c>
      <c r="P306" s="33" t="s">
        <v>1729</v>
      </c>
      <c r="Q306" s="33" t="str">
        <f>HYPERLINK("http://dx.doi.org/10.1007/s10347-005-0022-4","http://dx.doi.org/10.1007/s10347-005-0022-4")</f>
        <v>http://dx.doi.org/10.1007/s10347-005-0022-4</v>
      </c>
      <c r="R306" s="33"/>
      <c r="S306" s="33"/>
      <c r="T306" s="33"/>
      <c r="U306" s="33"/>
      <c r="V306" s="34" t="s">
        <v>100</v>
      </c>
      <c r="W306" s="33" t="s">
        <v>1730</v>
      </c>
      <c r="X306" s="33" t="s">
        <v>1731</v>
      </c>
      <c r="Y306" s="31" t="s">
        <v>143</v>
      </c>
    </row>
    <row r="307" spans="1:25" ht="38.25" x14ac:dyDescent="0.2">
      <c r="A307" s="30" t="s">
        <v>1732</v>
      </c>
      <c r="B307" s="33" t="s">
        <v>1733</v>
      </c>
      <c r="C307" s="30" t="s">
        <v>1734</v>
      </c>
      <c r="D307" s="33">
        <v>2006</v>
      </c>
      <c r="E307" s="30" t="s">
        <v>1735</v>
      </c>
      <c r="F307" s="34"/>
      <c r="G307" s="34" t="s">
        <v>77</v>
      </c>
      <c r="H307" s="34"/>
      <c r="I307" s="34"/>
      <c r="J307" s="34"/>
      <c r="K307" s="33" t="s">
        <v>412</v>
      </c>
      <c r="L307" s="32">
        <v>60</v>
      </c>
      <c r="M307" s="32">
        <v>3</v>
      </c>
      <c r="N307" s="32">
        <v>253</v>
      </c>
      <c r="O307" s="32">
        <v>270</v>
      </c>
      <c r="P307" s="33" t="s">
        <v>1736</v>
      </c>
      <c r="Q307" s="33"/>
      <c r="R307" s="33"/>
      <c r="S307" s="33"/>
      <c r="T307" s="33"/>
      <c r="U307" s="33"/>
      <c r="V307" s="34" t="s">
        <v>100</v>
      </c>
      <c r="W307" s="33"/>
      <c r="X307" s="33" t="s">
        <v>1737</v>
      </c>
      <c r="Y307" s="31" t="s">
        <v>166</v>
      </c>
    </row>
    <row r="308" spans="1:25" ht="38.25" x14ac:dyDescent="0.2">
      <c r="A308" s="30" t="s">
        <v>1738</v>
      </c>
      <c r="B308" s="33" t="s">
        <v>1739</v>
      </c>
      <c r="C308" s="30" t="s">
        <v>1740</v>
      </c>
      <c r="D308" s="33">
        <v>2006</v>
      </c>
      <c r="E308" s="30" t="s">
        <v>1741</v>
      </c>
      <c r="F308" s="34"/>
      <c r="G308" s="34"/>
      <c r="H308" s="34"/>
      <c r="I308" s="34"/>
      <c r="J308" s="34" t="s">
        <v>77</v>
      </c>
      <c r="K308" s="33" t="s">
        <v>210</v>
      </c>
      <c r="L308" s="32">
        <v>25</v>
      </c>
      <c r="M308" s="32" t="s">
        <v>1742</v>
      </c>
      <c r="N308" s="32">
        <v>2806</v>
      </c>
      <c r="O308" s="32">
        <v>2819</v>
      </c>
      <c r="P308" s="33" t="s">
        <v>1743</v>
      </c>
      <c r="Q308" s="33"/>
      <c r="R308" s="33"/>
      <c r="S308" s="33"/>
      <c r="T308" s="33"/>
      <c r="U308" s="33"/>
      <c r="V308" s="34" t="s">
        <v>100</v>
      </c>
      <c r="W308" s="33"/>
      <c r="X308" s="33" t="s">
        <v>1744</v>
      </c>
      <c r="Y308" s="31" t="s">
        <v>166</v>
      </c>
    </row>
    <row r="309" spans="1:25" ht="25.5" x14ac:dyDescent="0.2">
      <c r="A309" s="30" t="s">
        <v>1745</v>
      </c>
      <c r="B309" s="33"/>
      <c r="C309" s="30" t="s">
        <v>1746</v>
      </c>
      <c r="D309" s="33">
        <v>2005</v>
      </c>
      <c r="E309" s="30" t="s">
        <v>1747</v>
      </c>
      <c r="F309" s="34" t="s">
        <v>77</v>
      </c>
      <c r="G309" s="34"/>
      <c r="H309" s="34" t="s">
        <v>77</v>
      </c>
      <c r="I309" s="34" t="s">
        <v>77</v>
      </c>
      <c r="J309" s="34"/>
      <c r="K309" s="33" t="s">
        <v>117</v>
      </c>
      <c r="L309" s="32"/>
      <c r="M309" s="32"/>
      <c r="N309" s="32">
        <v>270</v>
      </c>
      <c r="O309" s="32">
        <v>274</v>
      </c>
      <c r="P309" s="33"/>
      <c r="Q309" s="33"/>
      <c r="R309" s="33"/>
      <c r="S309" s="33"/>
      <c r="T309" s="33"/>
      <c r="U309" s="33"/>
      <c r="V309" s="34" t="s">
        <v>92</v>
      </c>
      <c r="W309" s="33"/>
      <c r="X309" s="33"/>
      <c r="Y309" s="31"/>
    </row>
    <row r="310" spans="1:25" ht="38.25" customHeight="1" x14ac:dyDescent="0.2">
      <c r="A310" s="30" t="s">
        <v>1748</v>
      </c>
      <c r="B310" s="33"/>
      <c r="C310" s="30" t="s">
        <v>1749</v>
      </c>
      <c r="D310" s="33">
        <v>2005</v>
      </c>
      <c r="E310" s="30" t="s">
        <v>1750</v>
      </c>
      <c r="F310" s="34" t="s">
        <v>77</v>
      </c>
      <c r="G310" s="34"/>
      <c r="H310" s="34" t="s">
        <v>77</v>
      </c>
      <c r="I310" s="34" t="s">
        <v>77</v>
      </c>
      <c r="J310" s="34"/>
      <c r="K310" s="33" t="s">
        <v>218</v>
      </c>
      <c r="L310" s="32"/>
      <c r="M310" s="32"/>
      <c r="N310" s="32" t="s">
        <v>1751</v>
      </c>
      <c r="O310" s="32" t="s">
        <v>1751</v>
      </c>
      <c r="P310" s="33"/>
      <c r="Q310" s="33"/>
      <c r="R310" s="33"/>
      <c r="S310" s="33"/>
      <c r="T310" s="33"/>
      <c r="U310" s="33"/>
      <c r="V310" s="34" t="s">
        <v>136</v>
      </c>
      <c r="W310" s="33" t="s">
        <v>1752</v>
      </c>
      <c r="X310" s="33"/>
      <c r="Y310" s="31" t="s">
        <v>1753</v>
      </c>
    </row>
    <row r="311" spans="1:25" ht="51" x14ac:dyDescent="0.2">
      <c r="A311" s="30" t="s">
        <v>1754</v>
      </c>
      <c r="B311" s="33"/>
      <c r="C311" s="30" t="s">
        <v>1755</v>
      </c>
      <c r="D311" s="33">
        <v>2005</v>
      </c>
      <c r="E311" s="30" t="s">
        <v>1756</v>
      </c>
      <c r="F311" s="34" t="s">
        <v>77</v>
      </c>
      <c r="G311" s="33"/>
      <c r="H311" s="33"/>
      <c r="I311" s="33"/>
      <c r="J311" s="33"/>
      <c r="K311" s="33" t="s">
        <v>412</v>
      </c>
      <c r="L311" s="32"/>
      <c r="M311" s="32"/>
      <c r="N311" s="32" t="s">
        <v>1757</v>
      </c>
      <c r="O311" s="32" t="s">
        <v>1757</v>
      </c>
      <c r="P311" s="33"/>
      <c r="Q311" s="33"/>
      <c r="R311" s="33"/>
      <c r="S311" s="33"/>
      <c r="T311" s="33"/>
      <c r="U311" s="33"/>
      <c r="V311" s="34" t="s">
        <v>92</v>
      </c>
      <c r="W311" s="33" t="s">
        <v>1758</v>
      </c>
      <c r="X311" s="33"/>
      <c r="Y311" s="31" t="s">
        <v>199</v>
      </c>
    </row>
    <row r="312" spans="1:25" ht="25.5" x14ac:dyDescent="0.2">
      <c r="A312" s="30" t="s">
        <v>1759</v>
      </c>
      <c r="B312" s="33"/>
      <c r="C312" s="30" t="s">
        <v>1760</v>
      </c>
      <c r="D312" s="33">
        <v>2005</v>
      </c>
      <c r="E312" s="30" t="s">
        <v>1335</v>
      </c>
      <c r="F312" s="33"/>
      <c r="G312" s="33"/>
      <c r="H312" s="34" t="s">
        <v>77</v>
      </c>
      <c r="I312" s="33"/>
      <c r="J312" s="33"/>
      <c r="K312" s="33" t="s">
        <v>89</v>
      </c>
      <c r="L312" s="32"/>
      <c r="M312" s="32"/>
      <c r="N312" s="32" t="s">
        <v>1761</v>
      </c>
      <c r="O312" s="32" t="s">
        <v>1761</v>
      </c>
      <c r="P312" s="33"/>
      <c r="Q312" s="33"/>
      <c r="R312" s="33"/>
      <c r="S312" s="33"/>
      <c r="T312" s="33"/>
      <c r="U312" s="33"/>
      <c r="V312" s="34" t="s">
        <v>136</v>
      </c>
      <c r="W312" s="33" t="s">
        <v>1762</v>
      </c>
      <c r="X312" s="33"/>
      <c r="Y312" s="31" t="s">
        <v>1171</v>
      </c>
    </row>
    <row r="313" spans="1:25" ht="25.5" x14ac:dyDescent="0.2">
      <c r="A313" s="30" t="s">
        <v>1759</v>
      </c>
      <c r="B313" s="33"/>
      <c r="C313" s="30" t="s">
        <v>1763</v>
      </c>
      <c r="D313" s="33">
        <v>2005</v>
      </c>
      <c r="E313" s="30" t="s">
        <v>1764</v>
      </c>
      <c r="F313" s="33"/>
      <c r="G313" s="33"/>
      <c r="H313" s="34" t="s">
        <v>77</v>
      </c>
      <c r="I313" s="33"/>
      <c r="J313" s="33"/>
      <c r="K313" s="33" t="s">
        <v>89</v>
      </c>
      <c r="L313" s="32"/>
      <c r="M313" s="32"/>
      <c r="N313" s="32" t="s">
        <v>1761</v>
      </c>
      <c r="O313" s="32" t="s">
        <v>1761</v>
      </c>
      <c r="P313" s="33"/>
      <c r="Q313" s="33"/>
      <c r="R313" s="33"/>
      <c r="S313" s="33"/>
      <c r="T313" s="33"/>
      <c r="U313" s="33"/>
      <c r="V313" s="34" t="s">
        <v>136</v>
      </c>
      <c r="W313" s="33" t="s">
        <v>1765</v>
      </c>
      <c r="X313" s="33"/>
      <c r="Y313" s="31" t="s">
        <v>94</v>
      </c>
    </row>
    <row r="314" spans="1:25" ht="38.25" x14ac:dyDescent="0.2">
      <c r="A314" s="30" t="s">
        <v>1766</v>
      </c>
      <c r="B314" s="33"/>
      <c r="C314" s="30" t="s">
        <v>1767</v>
      </c>
      <c r="D314" s="33">
        <v>2005</v>
      </c>
      <c r="E314" s="30" t="s">
        <v>1768</v>
      </c>
      <c r="F314" s="36"/>
      <c r="G314" s="36"/>
      <c r="H314" s="36"/>
      <c r="I314" s="36"/>
      <c r="J314" s="36"/>
      <c r="K314" s="33" t="s">
        <v>126</v>
      </c>
      <c r="L314" s="32"/>
      <c r="M314" s="32"/>
      <c r="N314" s="32"/>
      <c r="O314" s="32"/>
      <c r="P314" s="33"/>
      <c r="Q314" s="33" t="s">
        <v>1769</v>
      </c>
      <c r="R314" s="33" t="s">
        <v>1770</v>
      </c>
      <c r="S314" s="33" t="s">
        <v>1771</v>
      </c>
      <c r="T314" s="33"/>
      <c r="U314" s="33" t="s">
        <v>1772</v>
      </c>
      <c r="V314" s="34" t="s">
        <v>551</v>
      </c>
      <c r="W314" s="33"/>
      <c r="X314" s="33"/>
      <c r="Y314" s="31" t="s">
        <v>1560</v>
      </c>
    </row>
    <row r="315" spans="1:25" ht="38.25" x14ac:dyDescent="0.2">
      <c r="A315" s="30" t="s">
        <v>1773</v>
      </c>
      <c r="B315" s="33" t="s">
        <v>1773</v>
      </c>
      <c r="C315" s="30" t="s">
        <v>1774</v>
      </c>
      <c r="D315" s="33">
        <v>2005</v>
      </c>
      <c r="E315" s="30" t="s">
        <v>1775</v>
      </c>
      <c r="F315" s="34" t="s">
        <v>77</v>
      </c>
      <c r="G315" s="34"/>
      <c r="H315" s="34" t="s">
        <v>77</v>
      </c>
      <c r="I315" s="34" t="s">
        <v>77</v>
      </c>
      <c r="J315" s="34"/>
      <c r="K315" s="33" t="s">
        <v>231</v>
      </c>
      <c r="L315" s="32">
        <v>10</v>
      </c>
      <c r="M315" s="32" t="s">
        <v>260</v>
      </c>
      <c r="N315" s="32">
        <v>82</v>
      </c>
      <c r="O315" s="32">
        <v>86</v>
      </c>
      <c r="P315" s="33" t="s">
        <v>260</v>
      </c>
      <c r="Q315" s="33" t="s">
        <v>1776</v>
      </c>
      <c r="R315" s="33" t="s">
        <v>1777</v>
      </c>
      <c r="S315" s="33" t="s">
        <v>1778</v>
      </c>
      <c r="T315" s="33" t="s">
        <v>1779</v>
      </c>
      <c r="U315" s="33" t="s">
        <v>1780</v>
      </c>
      <c r="V315" s="34" t="s">
        <v>551</v>
      </c>
      <c r="W315" s="33"/>
      <c r="X315" s="33"/>
      <c r="Y315" s="31" t="s">
        <v>262</v>
      </c>
    </row>
    <row r="316" spans="1:25" ht="25.5" customHeight="1" x14ac:dyDescent="0.2">
      <c r="A316" s="30" t="s">
        <v>213</v>
      </c>
      <c r="B316" s="33"/>
      <c r="C316" s="30" t="s">
        <v>1781</v>
      </c>
      <c r="D316" s="33">
        <v>2005</v>
      </c>
      <c r="E316" s="30"/>
      <c r="F316" s="34" t="s">
        <v>77</v>
      </c>
      <c r="G316" s="33"/>
      <c r="H316" s="33"/>
      <c r="I316" s="33"/>
      <c r="J316" s="33"/>
      <c r="K316" s="33" t="s">
        <v>218</v>
      </c>
      <c r="L316" s="32"/>
      <c r="M316" s="32"/>
      <c r="N316" s="32" t="s">
        <v>1782</v>
      </c>
      <c r="O316" s="32" t="s">
        <v>1782</v>
      </c>
      <c r="P316" s="33"/>
      <c r="Q316" s="33"/>
      <c r="R316" s="33"/>
      <c r="S316" s="33"/>
      <c r="T316" s="33"/>
      <c r="U316" s="33"/>
      <c r="V316" s="34" t="s">
        <v>92</v>
      </c>
      <c r="W316" s="33"/>
      <c r="X316" s="33"/>
      <c r="Y316" s="31" t="s">
        <v>199</v>
      </c>
    </row>
    <row r="317" spans="1:25" ht="25.5" x14ac:dyDescent="0.2">
      <c r="A317" s="30" t="s">
        <v>213</v>
      </c>
      <c r="B317" s="33"/>
      <c r="C317" s="30" t="s">
        <v>1783</v>
      </c>
      <c r="D317" s="33">
        <v>2005</v>
      </c>
      <c r="E317" s="30"/>
      <c r="F317" s="34" t="s">
        <v>77</v>
      </c>
      <c r="G317" s="34"/>
      <c r="H317" s="34" t="s">
        <v>77</v>
      </c>
      <c r="I317" s="34" t="s">
        <v>77</v>
      </c>
      <c r="J317" s="34"/>
      <c r="K317" s="33" t="s">
        <v>422</v>
      </c>
      <c r="L317" s="32"/>
      <c r="M317" s="32"/>
      <c r="N317" s="32" t="s">
        <v>1784</v>
      </c>
      <c r="O317" s="32" t="s">
        <v>1784</v>
      </c>
      <c r="P317" s="33"/>
      <c r="Q317" s="33"/>
      <c r="R317" s="33"/>
      <c r="S317" s="33"/>
      <c r="T317" s="33"/>
      <c r="U317" s="33"/>
      <c r="V317" s="34" t="s">
        <v>136</v>
      </c>
      <c r="W317" s="33" t="s">
        <v>1785</v>
      </c>
      <c r="X317" s="33"/>
      <c r="Y317" s="31" t="s">
        <v>1669</v>
      </c>
    </row>
    <row r="318" spans="1:25" ht="25.5" x14ac:dyDescent="0.2">
      <c r="A318" s="30" t="s">
        <v>1786</v>
      </c>
      <c r="B318" s="33" t="s">
        <v>1787</v>
      </c>
      <c r="C318" s="30" t="s">
        <v>1788</v>
      </c>
      <c r="D318" s="33">
        <v>2005</v>
      </c>
      <c r="E318" s="30" t="s">
        <v>1789</v>
      </c>
      <c r="F318" s="34"/>
      <c r="G318" s="34"/>
      <c r="H318" s="34"/>
      <c r="I318" s="34"/>
      <c r="J318" s="34" t="s">
        <v>77</v>
      </c>
      <c r="K318" s="33" t="s">
        <v>422</v>
      </c>
      <c r="L318" s="32">
        <v>57</v>
      </c>
      <c r="M318" s="32">
        <v>6</v>
      </c>
      <c r="N318" s="32">
        <v>541</v>
      </c>
      <c r="O318" s="32">
        <v>550</v>
      </c>
      <c r="P318" s="33"/>
      <c r="Q318" s="33"/>
      <c r="R318" s="33"/>
      <c r="S318" s="33"/>
      <c r="T318" s="33"/>
      <c r="U318" s="33"/>
      <c r="V318" s="34" t="s">
        <v>447</v>
      </c>
      <c r="W318" s="33"/>
      <c r="X318" s="33" t="s">
        <v>1790</v>
      </c>
      <c r="Y318" s="31" t="s">
        <v>166</v>
      </c>
    </row>
    <row r="319" spans="1:25" ht="38.25" x14ac:dyDescent="0.2">
      <c r="A319" s="30" t="s">
        <v>1791</v>
      </c>
      <c r="B319" s="33" t="s">
        <v>1791</v>
      </c>
      <c r="C319" s="30" t="s">
        <v>1792</v>
      </c>
      <c r="D319" s="33">
        <v>2005</v>
      </c>
      <c r="E319" s="30" t="s">
        <v>1793</v>
      </c>
      <c r="F319" s="34"/>
      <c r="G319" s="34"/>
      <c r="H319" s="34" t="s">
        <v>77</v>
      </c>
      <c r="I319" s="34"/>
      <c r="J319" s="34"/>
      <c r="K319" s="33" t="s">
        <v>218</v>
      </c>
      <c r="L319" s="32">
        <v>95</v>
      </c>
      <c r="M319" s="32">
        <v>4</v>
      </c>
      <c r="N319" s="32">
        <v>464</v>
      </c>
      <c r="O319" s="32">
        <v>479</v>
      </c>
      <c r="P319" s="33" t="s">
        <v>1794</v>
      </c>
      <c r="Q319" s="33" t="str">
        <f>HYPERLINK("http://dx.doi.org/10.1016/j.rse.2005.01.011","http://dx.doi.org/10.1016/j.rse.2005.01.011")</f>
        <v>http://dx.doi.org/10.1016/j.rse.2005.01.011</v>
      </c>
      <c r="R319" s="33"/>
      <c r="S319" s="33" t="s">
        <v>260</v>
      </c>
      <c r="T319" s="33" t="s">
        <v>260</v>
      </c>
      <c r="U319" s="33" t="s">
        <v>260</v>
      </c>
      <c r="V319" s="34" t="s">
        <v>100</v>
      </c>
      <c r="W319" s="33"/>
      <c r="X319" s="33"/>
      <c r="Y319" s="31" t="s">
        <v>262</v>
      </c>
    </row>
    <row r="320" spans="1:25" ht="51" x14ac:dyDescent="0.2">
      <c r="A320" s="30" t="s">
        <v>1605</v>
      </c>
      <c r="B320" s="33" t="s">
        <v>1795</v>
      </c>
      <c r="C320" s="30" t="s">
        <v>1796</v>
      </c>
      <c r="D320" s="33">
        <v>2005</v>
      </c>
      <c r="E320" s="30" t="s">
        <v>1797</v>
      </c>
      <c r="F320" s="34"/>
      <c r="G320" s="34"/>
      <c r="H320" s="34"/>
      <c r="I320" s="34" t="s">
        <v>77</v>
      </c>
      <c r="J320" s="34"/>
      <c r="K320" s="33" t="s">
        <v>126</v>
      </c>
      <c r="L320" s="32">
        <v>163</v>
      </c>
      <c r="M320" s="32">
        <v>4</v>
      </c>
      <c r="N320" s="32">
        <v>539</v>
      </c>
      <c r="O320" s="32">
        <v>554</v>
      </c>
      <c r="P320" s="33" t="s">
        <v>1798</v>
      </c>
      <c r="Q320" s="33" t="str">
        <f>HYPERLINK("http://dx.doi.org/10.1127/0003-9136/2005/0163-0539","http://dx.doi.org/10.1127/0003-9136/2005/0163-0539")</f>
        <v>http://dx.doi.org/10.1127/0003-9136/2005/0163-0539</v>
      </c>
      <c r="R320" s="33"/>
      <c r="S320" s="33"/>
      <c r="T320" s="33"/>
      <c r="U320" s="33"/>
      <c r="V320" s="34" t="s">
        <v>100</v>
      </c>
      <c r="W320" s="33" t="s">
        <v>1799</v>
      </c>
      <c r="X320" s="33" t="s">
        <v>1800</v>
      </c>
      <c r="Y320" s="31" t="s">
        <v>143</v>
      </c>
    </row>
    <row r="321" spans="1:25" ht="38.25" x14ac:dyDescent="0.2">
      <c r="A321" s="30" t="s">
        <v>1801</v>
      </c>
      <c r="B321" s="33" t="s">
        <v>1801</v>
      </c>
      <c r="C321" s="30" t="s">
        <v>1802</v>
      </c>
      <c r="D321" s="33">
        <v>2005</v>
      </c>
      <c r="E321" s="30" t="s">
        <v>1803</v>
      </c>
      <c r="F321" s="34"/>
      <c r="G321" s="34"/>
      <c r="H321" s="34"/>
      <c r="I321" s="34"/>
      <c r="J321" s="34" t="s">
        <v>77</v>
      </c>
      <c r="K321" s="33" t="s">
        <v>126</v>
      </c>
      <c r="L321" s="32">
        <v>55</v>
      </c>
      <c r="M321" s="32">
        <v>2</v>
      </c>
      <c r="N321" s="32">
        <v>91</v>
      </c>
      <c r="O321" s="32">
        <v>108</v>
      </c>
      <c r="P321" s="33" t="s">
        <v>260</v>
      </c>
      <c r="Q321" s="33" t="s">
        <v>1804</v>
      </c>
      <c r="R321" s="33"/>
      <c r="S321" s="33" t="s">
        <v>260</v>
      </c>
      <c r="T321" s="33" t="s">
        <v>260</v>
      </c>
      <c r="U321" s="33" t="s">
        <v>260</v>
      </c>
      <c r="V321" s="34" t="s">
        <v>100</v>
      </c>
      <c r="W321" s="33"/>
      <c r="X321" s="33"/>
      <c r="Y321" s="31" t="s">
        <v>262</v>
      </c>
    </row>
    <row r="322" spans="1:25" ht="51" x14ac:dyDescent="0.2">
      <c r="A322" s="30" t="s">
        <v>1805</v>
      </c>
      <c r="B322" s="33" t="s">
        <v>1806</v>
      </c>
      <c r="C322" s="30" t="s">
        <v>1807</v>
      </c>
      <c r="D322" s="33">
        <v>2005</v>
      </c>
      <c r="E322" s="30" t="s">
        <v>1808</v>
      </c>
      <c r="F322" s="34"/>
      <c r="G322" s="34"/>
      <c r="H322" s="34"/>
      <c r="I322" s="34"/>
      <c r="J322" s="34"/>
      <c r="K322" s="33" t="s">
        <v>99</v>
      </c>
      <c r="L322" s="32">
        <v>13</v>
      </c>
      <c r="M322" s="32"/>
      <c r="N322" s="32">
        <v>85</v>
      </c>
      <c r="O322" s="32">
        <v>97</v>
      </c>
      <c r="P322" s="33" t="s">
        <v>1809</v>
      </c>
      <c r="Q322" s="33"/>
      <c r="R322" s="33"/>
      <c r="S322" s="33"/>
      <c r="T322" s="33"/>
      <c r="U322" s="33"/>
      <c r="V322" s="34" t="s">
        <v>100</v>
      </c>
      <c r="W322" s="33"/>
      <c r="X322" s="33"/>
      <c r="Y322" s="31" t="s">
        <v>166</v>
      </c>
    </row>
    <row r="323" spans="1:25" ht="51" x14ac:dyDescent="0.2">
      <c r="A323" s="30" t="s">
        <v>1810</v>
      </c>
      <c r="B323" s="33" t="s">
        <v>1811</v>
      </c>
      <c r="C323" s="30" t="s">
        <v>1812</v>
      </c>
      <c r="D323" s="33">
        <v>2005</v>
      </c>
      <c r="E323" s="30" t="s">
        <v>616</v>
      </c>
      <c r="F323" s="34"/>
      <c r="G323" s="34"/>
      <c r="H323" s="34"/>
      <c r="I323" s="34"/>
      <c r="J323" s="34" t="s">
        <v>77</v>
      </c>
      <c r="K323" s="33" t="s">
        <v>362</v>
      </c>
      <c r="L323" s="32">
        <v>83</v>
      </c>
      <c r="M323" s="32">
        <v>2</v>
      </c>
      <c r="N323" s="32">
        <v>179</v>
      </c>
      <c r="O323" s="32">
        <v>202</v>
      </c>
      <c r="P323" s="33" t="s">
        <v>1813</v>
      </c>
      <c r="Q323" s="33"/>
      <c r="R323" s="33"/>
      <c r="S323" s="33"/>
      <c r="T323" s="33"/>
      <c r="U323" s="33"/>
      <c r="V323" s="34" t="s">
        <v>100</v>
      </c>
      <c r="W323" s="33" t="s">
        <v>1814</v>
      </c>
      <c r="X323" s="33" t="s">
        <v>1815</v>
      </c>
      <c r="Y323" s="31" t="s">
        <v>166</v>
      </c>
    </row>
    <row r="324" spans="1:25" ht="89.25" x14ac:dyDescent="0.2">
      <c r="A324" s="30" t="s">
        <v>1323</v>
      </c>
      <c r="B324" s="33" t="s">
        <v>1324</v>
      </c>
      <c r="C324" s="30" t="s">
        <v>1816</v>
      </c>
      <c r="D324" s="33">
        <v>2004</v>
      </c>
      <c r="E324" s="30" t="s">
        <v>1258</v>
      </c>
      <c r="F324" s="34"/>
      <c r="G324" s="34"/>
      <c r="H324" s="34"/>
      <c r="I324" s="34"/>
      <c r="J324" s="34" t="s">
        <v>77</v>
      </c>
      <c r="K324" s="33" t="s">
        <v>210</v>
      </c>
      <c r="L324" s="32">
        <v>23</v>
      </c>
      <c r="M324" s="32">
        <v>2</v>
      </c>
      <c r="N324" s="32">
        <v>803</v>
      </c>
      <c r="O324" s="32">
        <v>819</v>
      </c>
      <c r="P324" s="33"/>
      <c r="Q324" s="33"/>
      <c r="R324" s="33"/>
      <c r="S324" s="33"/>
      <c r="T324" s="33"/>
      <c r="U324" s="33"/>
      <c r="V324" s="34" t="s">
        <v>100</v>
      </c>
      <c r="W324" s="33" t="s">
        <v>1817</v>
      </c>
      <c r="X324" s="33" t="s">
        <v>1818</v>
      </c>
      <c r="Y324" s="31" t="s">
        <v>166</v>
      </c>
    </row>
    <row r="325" spans="1:25" ht="38.25" x14ac:dyDescent="0.2">
      <c r="A325" s="30" t="s">
        <v>1819</v>
      </c>
      <c r="B325" s="33"/>
      <c r="C325" s="30" t="s">
        <v>1820</v>
      </c>
      <c r="D325" s="33">
        <v>2004</v>
      </c>
      <c r="E325" s="30" t="s">
        <v>1821</v>
      </c>
      <c r="F325" s="34" t="s">
        <v>77</v>
      </c>
      <c r="G325" s="34"/>
      <c r="H325" s="34" t="s">
        <v>77</v>
      </c>
      <c r="I325" s="34"/>
      <c r="J325" s="34"/>
      <c r="K325" s="33" t="s">
        <v>218</v>
      </c>
      <c r="L325" s="32">
        <v>1</v>
      </c>
      <c r="M325" s="32"/>
      <c r="N325" s="32">
        <v>65</v>
      </c>
      <c r="O325" s="32">
        <v>84</v>
      </c>
      <c r="P325" s="33" t="s">
        <v>1822</v>
      </c>
      <c r="Q325" s="33"/>
      <c r="R325" s="33"/>
      <c r="S325" s="33"/>
      <c r="T325" s="33"/>
      <c r="U325" s="33"/>
      <c r="V325" s="34" t="s">
        <v>100</v>
      </c>
      <c r="W325" s="33" t="s">
        <v>1823</v>
      </c>
      <c r="X325" s="33"/>
      <c r="Y325" s="31"/>
    </row>
    <row r="326" spans="1:25" ht="51" x14ac:dyDescent="0.2">
      <c r="A326" s="30" t="s">
        <v>1824</v>
      </c>
      <c r="B326" s="33" t="s">
        <v>1825</v>
      </c>
      <c r="C326" s="30" t="s">
        <v>1826</v>
      </c>
      <c r="D326" s="33">
        <v>2004</v>
      </c>
      <c r="E326" s="30" t="s">
        <v>1797</v>
      </c>
      <c r="F326" s="34"/>
      <c r="G326" s="34"/>
      <c r="H326" s="34"/>
      <c r="I326" s="34"/>
      <c r="J326" s="34"/>
      <c r="K326" s="33" t="s">
        <v>126</v>
      </c>
      <c r="L326" s="32">
        <v>160</v>
      </c>
      <c r="M326" s="32">
        <v>1</v>
      </c>
      <c r="N326" s="32">
        <v>57</v>
      </c>
      <c r="O326" s="32">
        <v>66</v>
      </c>
      <c r="P326" s="33" t="s">
        <v>1827</v>
      </c>
      <c r="Q326" s="33" t="str">
        <f>HYPERLINK("http://dx.doi.org/10.1127/0003-9136/2004/0160-0057","http://dx.doi.org/10.1127/0003-9136/2004/0160-0057")</f>
        <v>http://dx.doi.org/10.1127/0003-9136/2004/0160-0057</v>
      </c>
      <c r="R326" s="33"/>
      <c r="S326" s="33"/>
      <c r="T326" s="33"/>
      <c r="U326" s="33"/>
      <c r="V326" s="34" t="s">
        <v>100</v>
      </c>
      <c r="W326" s="33" t="s">
        <v>1828</v>
      </c>
      <c r="X326" s="33" t="s">
        <v>1829</v>
      </c>
      <c r="Y326" s="31" t="s">
        <v>143</v>
      </c>
    </row>
    <row r="327" spans="1:25" x14ac:dyDescent="0.2">
      <c r="A327" s="30" t="s">
        <v>1830</v>
      </c>
      <c r="B327" s="33" t="s">
        <v>1831</v>
      </c>
      <c r="C327" s="30" t="s">
        <v>1832</v>
      </c>
      <c r="D327" s="33">
        <v>2004</v>
      </c>
      <c r="E327" s="30" t="s">
        <v>1833</v>
      </c>
      <c r="F327" s="34"/>
      <c r="G327" s="34"/>
      <c r="H327" s="34"/>
      <c r="I327" s="34"/>
      <c r="J327" s="34"/>
      <c r="K327" s="33" t="s">
        <v>422</v>
      </c>
      <c r="L327" s="32"/>
      <c r="M327" s="32">
        <v>170</v>
      </c>
      <c r="N327" s="32">
        <v>139</v>
      </c>
      <c r="O327" s="32">
        <v>163</v>
      </c>
      <c r="P327" s="33" t="s">
        <v>1834</v>
      </c>
      <c r="Q327" s="33" t="s">
        <v>260</v>
      </c>
      <c r="R327" s="33"/>
      <c r="S327" s="33"/>
      <c r="T327" s="33"/>
      <c r="U327" s="33"/>
      <c r="V327" s="34" t="s">
        <v>447</v>
      </c>
      <c r="W327" s="33" t="s">
        <v>1835</v>
      </c>
      <c r="X327" s="33"/>
      <c r="Y327" s="31" t="s">
        <v>143</v>
      </c>
    </row>
    <row r="328" spans="1:25" ht="25.5" x14ac:dyDescent="0.2">
      <c r="A328" s="30" t="s">
        <v>1836</v>
      </c>
      <c r="B328" s="33"/>
      <c r="C328" s="30" t="s">
        <v>1837</v>
      </c>
      <c r="D328" s="33">
        <v>2004</v>
      </c>
      <c r="E328" s="30" t="s">
        <v>1838</v>
      </c>
      <c r="F328" s="33"/>
      <c r="G328" s="33"/>
      <c r="H328" s="34" t="s">
        <v>77</v>
      </c>
      <c r="I328" s="33"/>
      <c r="J328" s="33"/>
      <c r="K328" s="33" t="s">
        <v>89</v>
      </c>
      <c r="L328" s="32"/>
      <c r="M328" s="32"/>
      <c r="N328" s="32" t="s">
        <v>1839</v>
      </c>
      <c r="O328" s="32" t="s">
        <v>1839</v>
      </c>
      <c r="P328" s="33"/>
      <c r="Q328" s="33"/>
      <c r="R328" s="33"/>
      <c r="S328" s="33"/>
      <c r="T328" s="33"/>
      <c r="U328" s="33"/>
      <c r="V328" s="34" t="s">
        <v>100</v>
      </c>
      <c r="W328" s="33" t="s">
        <v>1840</v>
      </c>
      <c r="X328" s="33"/>
      <c r="Y328" s="31" t="s">
        <v>1841</v>
      </c>
    </row>
    <row r="329" spans="1:25" ht="38.25" customHeight="1" x14ac:dyDescent="0.2">
      <c r="A329" s="30" t="s">
        <v>1842</v>
      </c>
      <c r="B329" s="33" t="s">
        <v>1843</v>
      </c>
      <c r="C329" s="30" t="s">
        <v>1844</v>
      </c>
      <c r="D329" s="33">
        <v>2004</v>
      </c>
      <c r="E329" s="30" t="s">
        <v>941</v>
      </c>
      <c r="F329" s="34"/>
      <c r="G329" s="34"/>
      <c r="H329" s="34"/>
      <c r="I329" s="34"/>
      <c r="J329" s="34"/>
      <c r="K329" s="33" t="s">
        <v>99</v>
      </c>
      <c r="L329" s="32">
        <v>101</v>
      </c>
      <c r="M329" s="32">
        <v>1</v>
      </c>
      <c r="N329" s="32">
        <v>75</v>
      </c>
      <c r="O329" s="32">
        <v>83</v>
      </c>
      <c r="P329" s="33" t="s">
        <v>1845</v>
      </c>
      <c r="Q329" s="33"/>
      <c r="R329" s="33"/>
      <c r="S329" s="33"/>
      <c r="T329" s="33"/>
      <c r="U329" s="33"/>
      <c r="V329" s="34" t="s">
        <v>447</v>
      </c>
      <c r="W329" s="33"/>
      <c r="X329" s="33"/>
      <c r="Y329" s="31" t="s">
        <v>166</v>
      </c>
    </row>
    <row r="330" spans="1:25" ht="25.5" x14ac:dyDescent="0.2">
      <c r="A330" s="30" t="s">
        <v>1846</v>
      </c>
      <c r="B330" s="33" t="s">
        <v>1847</v>
      </c>
      <c r="C330" s="30" t="s">
        <v>1848</v>
      </c>
      <c r="D330" s="33">
        <v>2004</v>
      </c>
      <c r="E330" s="30" t="s">
        <v>1849</v>
      </c>
      <c r="F330" s="34"/>
      <c r="G330" s="34"/>
      <c r="H330" s="34"/>
      <c r="I330" s="34"/>
      <c r="J330" s="34" t="s">
        <v>77</v>
      </c>
      <c r="K330" s="33" t="s">
        <v>422</v>
      </c>
      <c r="L330" s="32"/>
      <c r="M330" s="32">
        <v>69</v>
      </c>
      <c r="N330" s="32">
        <v>50</v>
      </c>
      <c r="O330" s="32"/>
      <c r="P330" s="33"/>
      <c r="Q330" s="33"/>
      <c r="R330" s="33"/>
      <c r="S330" s="33"/>
      <c r="T330" s="33"/>
      <c r="U330" s="33"/>
      <c r="V330" s="34" t="s">
        <v>447</v>
      </c>
      <c r="W330" s="33"/>
      <c r="X330" s="33" t="s">
        <v>1850</v>
      </c>
      <c r="Y330" s="31" t="s">
        <v>166</v>
      </c>
    </row>
    <row r="331" spans="1:25" ht="38.25" x14ac:dyDescent="0.2">
      <c r="A331" s="30" t="s">
        <v>1851</v>
      </c>
      <c r="B331" s="33" t="s">
        <v>1852</v>
      </c>
      <c r="C331" s="30" t="s">
        <v>1853</v>
      </c>
      <c r="D331" s="33">
        <v>2004</v>
      </c>
      <c r="E331" s="30" t="s">
        <v>1854</v>
      </c>
      <c r="F331" s="34" t="s">
        <v>77</v>
      </c>
      <c r="G331" s="34"/>
      <c r="H331" s="34"/>
      <c r="I331" s="34"/>
      <c r="J331" s="34"/>
      <c r="K331" s="33" t="s">
        <v>126</v>
      </c>
      <c r="L331" s="32">
        <v>264</v>
      </c>
      <c r="M331" s="32">
        <v>4</v>
      </c>
      <c r="N331" s="32">
        <v>391</v>
      </c>
      <c r="O331" s="32">
        <v>397</v>
      </c>
      <c r="P331" s="33" t="s">
        <v>1855</v>
      </c>
      <c r="Q331" s="33" t="str">
        <f>HYPERLINK("http://dx.doi.org/10.1017/s0952836904005862","http://dx.doi.org/10.1017/s0952836904005862")</f>
        <v>http://dx.doi.org/10.1017/s0952836904005862</v>
      </c>
      <c r="R331" s="33"/>
      <c r="S331" s="33"/>
      <c r="T331" s="33"/>
      <c r="U331" s="33"/>
      <c r="V331" s="34" t="s">
        <v>100</v>
      </c>
      <c r="W331" s="33" t="s">
        <v>1856</v>
      </c>
      <c r="X331" s="33" t="s">
        <v>1857</v>
      </c>
      <c r="Y331" s="31" t="s">
        <v>143</v>
      </c>
    </row>
    <row r="332" spans="1:25" ht="25.5" x14ac:dyDescent="0.2">
      <c r="A332" s="30" t="s">
        <v>1858</v>
      </c>
      <c r="B332" s="33"/>
      <c r="C332" s="30" t="s">
        <v>1859</v>
      </c>
      <c r="D332" s="33">
        <v>2004</v>
      </c>
      <c r="E332" s="30" t="s">
        <v>1860</v>
      </c>
      <c r="F332" s="34" t="s">
        <v>77</v>
      </c>
      <c r="G332" s="34"/>
      <c r="H332" s="34" t="s">
        <v>77</v>
      </c>
      <c r="I332" s="34" t="s">
        <v>77</v>
      </c>
      <c r="J332" s="34"/>
      <c r="K332" s="33" t="s">
        <v>89</v>
      </c>
      <c r="L332" s="32"/>
      <c r="M332" s="32"/>
      <c r="N332" s="32" t="s">
        <v>1861</v>
      </c>
      <c r="O332" s="32" t="s">
        <v>1861</v>
      </c>
      <c r="P332" s="33"/>
      <c r="Q332" s="33"/>
      <c r="R332" s="33"/>
      <c r="S332" s="33"/>
      <c r="T332" s="33"/>
      <c r="U332" s="33"/>
      <c r="V332" s="34" t="s">
        <v>136</v>
      </c>
      <c r="W332" s="33" t="s">
        <v>1862</v>
      </c>
      <c r="X332" s="33"/>
      <c r="Y332" s="31" t="s">
        <v>1579</v>
      </c>
    </row>
    <row r="333" spans="1:25" ht="25.5" x14ac:dyDescent="0.2">
      <c r="A333" s="30" t="s">
        <v>1858</v>
      </c>
      <c r="B333" s="33"/>
      <c r="C333" s="30" t="s">
        <v>1863</v>
      </c>
      <c r="D333" s="33">
        <v>2004</v>
      </c>
      <c r="E333" s="30" t="s">
        <v>1864</v>
      </c>
      <c r="F333" s="33"/>
      <c r="G333" s="33"/>
      <c r="H333" s="34" t="s">
        <v>77</v>
      </c>
      <c r="I333" s="33"/>
      <c r="J333" s="33"/>
      <c r="K333" s="33" t="s">
        <v>89</v>
      </c>
      <c r="L333" s="32"/>
      <c r="M333" s="32"/>
      <c r="N333" s="32" t="s">
        <v>1865</v>
      </c>
      <c r="O333" s="32" t="s">
        <v>1865</v>
      </c>
      <c r="P333" s="33"/>
      <c r="Q333" s="33"/>
      <c r="R333" s="33"/>
      <c r="S333" s="33"/>
      <c r="T333" s="33"/>
      <c r="U333" s="33"/>
      <c r="V333" s="34" t="s">
        <v>136</v>
      </c>
      <c r="W333" s="33" t="s">
        <v>1866</v>
      </c>
      <c r="X333" s="33"/>
      <c r="Y333" s="31" t="s">
        <v>1867</v>
      </c>
    </row>
    <row r="334" spans="1:25" ht="38.25" x14ac:dyDescent="0.2">
      <c r="A334" s="30" t="s">
        <v>1868</v>
      </c>
      <c r="B334" s="33" t="s">
        <v>1869</v>
      </c>
      <c r="C334" s="30" t="s">
        <v>1870</v>
      </c>
      <c r="D334" s="33">
        <v>2004</v>
      </c>
      <c r="E334" s="30" t="s">
        <v>1871</v>
      </c>
      <c r="F334" s="34" t="s">
        <v>77</v>
      </c>
      <c r="G334" s="34"/>
      <c r="H334" s="34"/>
      <c r="I334" s="34"/>
      <c r="J334" s="34"/>
      <c r="K334" s="33" t="s">
        <v>126</v>
      </c>
      <c r="L334" s="32">
        <v>61</v>
      </c>
      <c r="M334" s="32">
        <v>1</v>
      </c>
      <c r="N334" s="32">
        <v>93</v>
      </c>
      <c r="O334" s="32">
        <v>102</v>
      </c>
      <c r="P334" s="33" t="s">
        <v>1872</v>
      </c>
      <c r="Q334" s="33" t="str">
        <f>HYPERLINK("http://dx.doi.org/10.1139/F03-145","http://dx.doi.org/10.1139/F03-145")</f>
        <v>http://dx.doi.org/10.1139/F03-145</v>
      </c>
      <c r="R334" s="33"/>
      <c r="S334" s="33"/>
      <c r="T334" s="33"/>
      <c r="U334" s="33"/>
      <c r="V334" s="34" t="s">
        <v>100</v>
      </c>
      <c r="W334" s="33"/>
      <c r="X334" s="33" t="s">
        <v>1873</v>
      </c>
      <c r="Y334" s="31" t="s">
        <v>143</v>
      </c>
    </row>
    <row r="335" spans="1:25" ht="38.25" x14ac:dyDescent="0.2">
      <c r="A335" s="30" t="s">
        <v>1874</v>
      </c>
      <c r="B335" s="33"/>
      <c r="C335" s="30" t="s">
        <v>1875</v>
      </c>
      <c r="D335" s="33">
        <v>2004</v>
      </c>
      <c r="E335" s="30" t="s">
        <v>498</v>
      </c>
      <c r="F335" s="35"/>
      <c r="G335" s="35"/>
      <c r="H335" s="35"/>
      <c r="I335" s="36"/>
      <c r="J335" s="36"/>
      <c r="K335" s="33" t="s">
        <v>126</v>
      </c>
      <c r="L335" s="32">
        <v>178</v>
      </c>
      <c r="M335" s="32"/>
      <c r="N335" s="32">
        <v>179</v>
      </c>
      <c r="O335" s="32">
        <v>191</v>
      </c>
      <c r="P335" s="33"/>
      <c r="Q335" s="33"/>
      <c r="R335" s="33"/>
      <c r="S335" s="33"/>
      <c r="T335" s="33"/>
      <c r="U335" s="33"/>
      <c r="V335" s="34" t="s">
        <v>100</v>
      </c>
      <c r="W335" s="33"/>
      <c r="X335" s="33"/>
      <c r="Y335" s="31" t="s">
        <v>1560</v>
      </c>
    </row>
    <row r="336" spans="1:25" ht="25.5" customHeight="1" x14ac:dyDescent="0.2">
      <c r="A336" s="30" t="s">
        <v>707</v>
      </c>
      <c r="B336" s="33"/>
      <c r="C336" s="30" t="s">
        <v>1876</v>
      </c>
      <c r="D336" s="33">
        <v>2004</v>
      </c>
      <c r="E336" s="30" t="s">
        <v>1750</v>
      </c>
      <c r="F336" s="40"/>
      <c r="G336" s="40"/>
      <c r="H336" s="40" t="s">
        <v>77</v>
      </c>
      <c r="I336" s="40"/>
      <c r="J336" s="40"/>
      <c r="K336" s="33" t="s">
        <v>412</v>
      </c>
      <c r="L336" s="32"/>
      <c r="M336" s="32"/>
      <c r="N336" s="32" t="s">
        <v>1877</v>
      </c>
      <c r="O336" s="32" t="s">
        <v>1877</v>
      </c>
      <c r="P336" s="33"/>
      <c r="Q336" s="33"/>
      <c r="R336" s="33"/>
      <c r="S336" s="33"/>
      <c r="T336" s="33"/>
      <c r="U336" s="33"/>
      <c r="V336" s="34" t="s">
        <v>136</v>
      </c>
      <c r="W336" s="33"/>
      <c r="X336" s="33" t="s">
        <v>1878</v>
      </c>
      <c r="Y336" s="31"/>
    </row>
    <row r="337" spans="1:25" ht="38.25" x14ac:dyDescent="0.2">
      <c r="A337" s="30" t="s">
        <v>1605</v>
      </c>
      <c r="B337" s="33" t="s">
        <v>1879</v>
      </c>
      <c r="C337" s="30" t="s">
        <v>1880</v>
      </c>
      <c r="D337" s="33">
        <v>2004</v>
      </c>
      <c r="E337" s="30" t="s">
        <v>1512</v>
      </c>
      <c r="F337" s="34"/>
      <c r="G337" s="34"/>
      <c r="H337" s="34"/>
      <c r="I337" s="34" t="s">
        <v>77</v>
      </c>
      <c r="J337" s="34"/>
      <c r="K337" s="33" t="s">
        <v>126</v>
      </c>
      <c r="L337" s="32">
        <v>40</v>
      </c>
      <c r="M337" s="32">
        <v>4</v>
      </c>
      <c r="N337" s="32">
        <v>279</v>
      </c>
      <c r="O337" s="32">
        <v>284</v>
      </c>
      <c r="P337" s="33" t="s">
        <v>1881</v>
      </c>
      <c r="Q337" s="33" t="str">
        <f>HYPERLINK("http://dx.doi.org/10.1051/limn/2004026","http://dx.doi.org/10.1051/limn/2004026")</f>
        <v>http://dx.doi.org/10.1051/limn/2004026</v>
      </c>
      <c r="R337" s="33"/>
      <c r="S337" s="33"/>
      <c r="T337" s="33"/>
      <c r="U337" s="33"/>
      <c r="V337" s="34" t="s">
        <v>100</v>
      </c>
      <c r="W337" s="33" t="s">
        <v>1882</v>
      </c>
      <c r="X337" s="33" t="s">
        <v>1883</v>
      </c>
      <c r="Y337" s="31" t="s">
        <v>143</v>
      </c>
    </row>
    <row r="338" spans="1:25" ht="38.25" customHeight="1" x14ac:dyDescent="0.2">
      <c r="A338" s="30" t="s">
        <v>1884</v>
      </c>
      <c r="B338" s="33"/>
      <c r="C338" s="30" t="s">
        <v>1885</v>
      </c>
      <c r="D338" s="33">
        <v>2004</v>
      </c>
      <c r="E338" s="30" t="s">
        <v>498</v>
      </c>
      <c r="F338" s="35"/>
      <c r="G338" s="35"/>
      <c r="H338" s="36"/>
      <c r="I338" s="36"/>
      <c r="J338" s="36"/>
      <c r="K338" s="33" t="s">
        <v>231</v>
      </c>
      <c r="L338" s="32">
        <v>178</v>
      </c>
      <c r="M338" s="32"/>
      <c r="N338" s="32">
        <v>217</v>
      </c>
      <c r="O338" s="32">
        <v>232</v>
      </c>
      <c r="P338" s="33"/>
      <c r="Q338" s="33"/>
      <c r="R338" s="33"/>
      <c r="S338" s="33"/>
      <c r="T338" s="33"/>
      <c r="U338" s="33"/>
      <c r="V338" s="34" t="s">
        <v>100</v>
      </c>
      <c r="W338" s="33"/>
      <c r="X338" s="33"/>
      <c r="Y338" s="31" t="s">
        <v>1560</v>
      </c>
    </row>
    <row r="339" spans="1:25" ht="38.25" x14ac:dyDescent="0.2">
      <c r="A339" s="30" t="s">
        <v>1886</v>
      </c>
      <c r="B339" s="33"/>
      <c r="C339" s="30" t="s">
        <v>1887</v>
      </c>
      <c r="D339" s="33">
        <v>2004</v>
      </c>
      <c r="E339" s="30" t="s">
        <v>1888</v>
      </c>
      <c r="F339" s="33"/>
      <c r="G339" s="33"/>
      <c r="H339" s="34" t="s">
        <v>77</v>
      </c>
      <c r="I339" s="33"/>
      <c r="J339" s="33"/>
      <c r="K339" s="33" t="s">
        <v>117</v>
      </c>
      <c r="L339" s="32"/>
      <c r="M339" s="32"/>
      <c r="N339" s="32" t="s">
        <v>1889</v>
      </c>
      <c r="O339" s="32" t="s">
        <v>1889</v>
      </c>
      <c r="P339" s="33"/>
      <c r="Q339" s="33"/>
      <c r="R339" s="33"/>
      <c r="S339" s="33"/>
      <c r="T339" s="33"/>
      <c r="U339" s="33"/>
      <c r="V339" s="34" t="s">
        <v>92</v>
      </c>
      <c r="W339" s="33" t="s">
        <v>1890</v>
      </c>
      <c r="X339" s="33"/>
      <c r="Y339" s="31" t="s">
        <v>199</v>
      </c>
    </row>
    <row r="340" spans="1:25" ht="38.25" x14ac:dyDescent="0.2">
      <c r="A340" s="30" t="s">
        <v>1891</v>
      </c>
      <c r="B340" s="33" t="s">
        <v>1892</v>
      </c>
      <c r="C340" s="30" t="s">
        <v>1893</v>
      </c>
      <c r="D340" s="33">
        <v>2004</v>
      </c>
      <c r="E340" s="30" t="s">
        <v>1894</v>
      </c>
      <c r="F340" s="34"/>
      <c r="G340" s="34"/>
      <c r="H340" s="34"/>
      <c r="I340" s="34"/>
      <c r="J340" s="34"/>
      <c r="K340" s="33" t="s">
        <v>126</v>
      </c>
      <c r="L340" s="32">
        <v>36</v>
      </c>
      <c r="M340" s="32">
        <v>9</v>
      </c>
      <c r="N340" s="32">
        <v>337</v>
      </c>
      <c r="O340" s="32">
        <v>341</v>
      </c>
      <c r="P340" s="33"/>
      <c r="Q340" s="33"/>
      <c r="R340" s="33"/>
      <c r="S340" s="33"/>
      <c r="T340" s="33"/>
      <c r="U340" s="33"/>
      <c r="V340" s="34" t="s">
        <v>100</v>
      </c>
      <c r="W340" s="33" t="s">
        <v>1895</v>
      </c>
      <c r="X340" s="33" t="s">
        <v>1896</v>
      </c>
      <c r="Y340" s="31" t="s">
        <v>166</v>
      </c>
    </row>
    <row r="341" spans="1:25" ht="51" x14ac:dyDescent="0.2">
      <c r="A341" s="30" t="s">
        <v>1897</v>
      </c>
      <c r="B341" s="33" t="s">
        <v>1898</v>
      </c>
      <c r="C341" s="30" t="s">
        <v>1899</v>
      </c>
      <c r="D341" s="33">
        <v>2004</v>
      </c>
      <c r="E341" s="30" t="s">
        <v>1894</v>
      </c>
      <c r="F341" s="34"/>
      <c r="G341" s="34"/>
      <c r="H341" s="34"/>
      <c r="I341" s="34"/>
      <c r="J341" s="34"/>
      <c r="K341" s="33" t="s">
        <v>126</v>
      </c>
      <c r="L341" s="32">
        <v>36</v>
      </c>
      <c r="M341" s="32">
        <v>7</v>
      </c>
      <c r="N341" s="32">
        <v>256</v>
      </c>
      <c r="O341" s="32">
        <v>259</v>
      </c>
      <c r="P341" s="33"/>
      <c r="Q341" s="33"/>
      <c r="R341" s="33"/>
      <c r="S341" s="33"/>
      <c r="T341" s="33"/>
      <c r="U341" s="33"/>
      <c r="V341" s="34" t="s">
        <v>100</v>
      </c>
      <c r="W341" s="33" t="s">
        <v>1900</v>
      </c>
      <c r="X341" s="33" t="s">
        <v>1901</v>
      </c>
      <c r="Y341" s="31" t="s">
        <v>166</v>
      </c>
    </row>
    <row r="342" spans="1:25" ht="25.5" x14ac:dyDescent="0.2">
      <c r="A342" s="30" t="s">
        <v>1902</v>
      </c>
      <c r="B342" s="33" t="s">
        <v>1903</v>
      </c>
      <c r="C342" s="30" t="s">
        <v>1904</v>
      </c>
      <c r="D342" s="33">
        <v>2003</v>
      </c>
      <c r="E342" s="30" t="s">
        <v>1905</v>
      </c>
      <c r="F342" s="34" t="s">
        <v>77</v>
      </c>
      <c r="G342" s="34"/>
      <c r="H342" s="34" t="s">
        <v>77</v>
      </c>
      <c r="I342" s="34" t="s">
        <v>77</v>
      </c>
      <c r="J342" s="34"/>
      <c r="K342" s="33" t="s">
        <v>126</v>
      </c>
      <c r="L342" s="32">
        <v>48</v>
      </c>
      <c r="M342" s="32">
        <v>6</v>
      </c>
      <c r="N342" s="32">
        <v>2186</v>
      </c>
      <c r="O342" s="32">
        <v>2193</v>
      </c>
      <c r="P342" s="33" t="s">
        <v>1906</v>
      </c>
      <c r="Q342" s="33" t="str">
        <f>HYPERLINK("http://dx.doi.org/10.4319/lo.2003.48.6.2186","http://dx.doi.org/10.4319/lo.2003.48.6.2186")</f>
        <v>http://dx.doi.org/10.4319/lo.2003.48.6.2186</v>
      </c>
      <c r="R342" s="33"/>
      <c r="S342" s="33"/>
      <c r="T342" s="33"/>
      <c r="U342" s="33"/>
      <c r="V342" s="34" t="s">
        <v>100</v>
      </c>
      <c r="W342" s="33"/>
      <c r="X342" s="33" t="s">
        <v>1907</v>
      </c>
      <c r="Y342" s="31" t="s">
        <v>143</v>
      </c>
    </row>
    <row r="343" spans="1:25" ht="38.25" x14ac:dyDescent="0.2">
      <c r="A343" s="30" t="s">
        <v>1908</v>
      </c>
      <c r="B343" s="33" t="s">
        <v>1909</v>
      </c>
      <c r="C343" s="30" t="s">
        <v>1910</v>
      </c>
      <c r="D343" s="33">
        <v>2003</v>
      </c>
      <c r="E343" s="30" t="s">
        <v>1911</v>
      </c>
      <c r="F343" s="34"/>
      <c r="G343" s="34"/>
      <c r="H343" s="34"/>
      <c r="I343" s="34"/>
      <c r="J343" s="34" t="s">
        <v>77</v>
      </c>
      <c r="K343" s="33" t="s">
        <v>186</v>
      </c>
      <c r="L343" s="32">
        <v>64</v>
      </c>
      <c r="M343" s="32">
        <v>2</v>
      </c>
      <c r="N343" s="32">
        <v>83</v>
      </c>
      <c r="O343" s="32">
        <v>88</v>
      </c>
      <c r="P343" s="33"/>
      <c r="Q343" s="33"/>
      <c r="R343" s="33"/>
      <c r="S343" s="33"/>
      <c r="T343" s="33"/>
      <c r="U343" s="33"/>
      <c r="V343" s="34" t="s">
        <v>100</v>
      </c>
      <c r="W343" s="33"/>
      <c r="X343" s="33" t="s">
        <v>1912</v>
      </c>
      <c r="Y343" s="31" t="s">
        <v>166</v>
      </c>
    </row>
    <row r="344" spans="1:25" ht="63.75" x14ac:dyDescent="0.2">
      <c r="A344" s="30" t="s">
        <v>1913</v>
      </c>
      <c r="B344" s="33" t="s">
        <v>1914</v>
      </c>
      <c r="C344" s="30" t="s">
        <v>1915</v>
      </c>
      <c r="D344" s="33">
        <v>2003</v>
      </c>
      <c r="E344" s="30" t="s">
        <v>1916</v>
      </c>
      <c r="F344" s="34"/>
      <c r="G344" s="34"/>
      <c r="H344" s="34"/>
      <c r="I344" s="34"/>
      <c r="J344" s="34"/>
      <c r="K344" s="33" t="s">
        <v>218</v>
      </c>
      <c r="L344" s="32"/>
      <c r="M344" s="32">
        <v>29</v>
      </c>
      <c r="N344" s="32">
        <v>53</v>
      </c>
      <c r="O344" s="32">
        <v>55</v>
      </c>
      <c r="P344" s="33"/>
      <c r="Q344" s="33"/>
      <c r="R344" s="33"/>
      <c r="S344" s="33"/>
      <c r="T344" s="33"/>
      <c r="U344" s="33"/>
      <c r="V344" s="34" t="s">
        <v>100</v>
      </c>
      <c r="W344" s="33"/>
      <c r="X344" s="33" t="s">
        <v>1917</v>
      </c>
      <c r="Y344" s="31" t="s">
        <v>166</v>
      </c>
    </row>
    <row r="345" spans="1:25" ht="25.5" x14ac:dyDescent="0.2">
      <c r="A345" s="30" t="s">
        <v>1918</v>
      </c>
      <c r="B345" s="33"/>
      <c r="C345" s="30" t="s">
        <v>1919</v>
      </c>
      <c r="D345" s="33">
        <v>2003</v>
      </c>
      <c r="E345" s="30" t="s">
        <v>1920</v>
      </c>
      <c r="F345" s="33"/>
      <c r="G345" s="33"/>
      <c r="H345" s="34" t="s">
        <v>77</v>
      </c>
      <c r="I345" s="33"/>
      <c r="J345" s="33"/>
      <c r="K345" s="33" t="s">
        <v>218</v>
      </c>
      <c r="L345" s="32"/>
      <c r="M345" s="32"/>
      <c r="N345" s="32"/>
      <c r="O345" s="32"/>
      <c r="P345" s="33"/>
      <c r="Q345" s="33"/>
      <c r="R345" s="33"/>
      <c r="S345" s="33"/>
      <c r="T345" s="33"/>
      <c r="U345" s="33"/>
      <c r="V345" s="34" t="s">
        <v>92</v>
      </c>
      <c r="W345" s="33" t="s">
        <v>1921</v>
      </c>
      <c r="X345" s="33"/>
      <c r="Y345" s="31" t="s">
        <v>199</v>
      </c>
    </row>
    <row r="346" spans="1:25" ht="49.5" customHeight="1" x14ac:dyDescent="0.2">
      <c r="A346" s="30" t="s">
        <v>1148</v>
      </c>
      <c r="B346" s="33" t="s">
        <v>1149</v>
      </c>
      <c r="C346" s="30" t="s">
        <v>1922</v>
      </c>
      <c r="D346" s="33">
        <v>2003</v>
      </c>
      <c r="E346" s="30" t="s">
        <v>1923</v>
      </c>
      <c r="F346" s="34"/>
      <c r="G346" s="34"/>
      <c r="H346" s="34" t="s">
        <v>77</v>
      </c>
      <c r="I346" s="34"/>
      <c r="J346" s="34"/>
      <c r="K346" s="33" t="s">
        <v>126</v>
      </c>
      <c r="L346" s="32">
        <v>12</v>
      </c>
      <c r="M346" s="32">
        <v>6</v>
      </c>
      <c r="N346" s="32">
        <v>1219</v>
      </c>
      <c r="O346" s="32">
        <v>1237</v>
      </c>
      <c r="P346" s="33" t="s">
        <v>1924</v>
      </c>
      <c r="Q346" s="33" t="str">
        <f>HYPERLINK("http://dx.doi.org/10.1023/A:1023099901308","http://dx.doi.org/10.1023/A:1023099901308")</f>
        <v>http://dx.doi.org/10.1023/A:1023099901308</v>
      </c>
      <c r="R346" s="33"/>
      <c r="S346" s="33"/>
      <c r="T346" s="33"/>
      <c r="U346" s="33"/>
      <c r="V346" s="34" t="s">
        <v>100</v>
      </c>
      <c r="W346" s="33" t="s">
        <v>1925</v>
      </c>
      <c r="X346" s="33" t="s">
        <v>1926</v>
      </c>
      <c r="Y346" s="31" t="s">
        <v>143</v>
      </c>
    </row>
    <row r="347" spans="1:25" ht="38.25" x14ac:dyDescent="0.2">
      <c r="A347" s="30" t="s">
        <v>1927</v>
      </c>
      <c r="B347" s="33"/>
      <c r="C347" s="30" t="s">
        <v>1928</v>
      </c>
      <c r="D347" s="33">
        <v>2003</v>
      </c>
      <c r="E347" s="30" t="s">
        <v>1929</v>
      </c>
      <c r="F347" s="34" t="s">
        <v>77</v>
      </c>
      <c r="G347" s="34"/>
      <c r="H347" s="34" t="s">
        <v>77</v>
      </c>
      <c r="I347" s="34" t="s">
        <v>77</v>
      </c>
      <c r="J347" s="34"/>
      <c r="K347" s="33" t="s">
        <v>113</v>
      </c>
      <c r="L347" s="32"/>
      <c r="M347" s="32"/>
      <c r="N347" s="32" t="s">
        <v>1930</v>
      </c>
      <c r="O347" s="32" t="s">
        <v>1930</v>
      </c>
      <c r="P347" s="33"/>
      <c r="Q347" s="33" t="s">
        <v>1931</v>
      </c>
      <c r="R347" s="33"/>
      <c r="S347" s="33"/>
      <c r="T347" s="33"/>
      <c r="U347" s="33"/>
      <c r="V347" s="34" t="s">
        <v>1550</v>
      </c>
      <c r="W347" s="33" t="s">
        <v>1932</v>
      </c>
      <c r="X347" s="33"/>
      <c r="Y347" s="31" t="s">
        <v>1313</v>
      </c>
    </row>
    <row r="348" spans="1:25" ht="38.25" x14ac:dyDescent="0.2">
      <c r="A348" s="30" t="s">
        <v>1933</v>
      </c>
      <c r="B348" s="33"/>
      <c r="C348" s="30" t="s">
        <v>1934</v>
      </c>
      <c r="D348" s="33">
        <v>2003</v>
      </c>
      <c r="E348" s="30" t="s">
        <v>498</v>
      </c>
      <c r="F348" s="36">
        <v>4</v>
      </c>
      <c r="G348" s="36"/>
      <c r="H348" s="36">
        <v>4</v>
      </c>
      <c r="I348" s="36"/>
      <c r="J348" s="36"/>
      <c r="K348" s="33" t="s">
        <v>126</v>
      </c>
      <c r="L348" s="32">
        <v>173</v>
      </c>
      <c r="M348" s="32"/>
      <c r="N348" s="32">
        <v>23</v>
      </c>
      <c r="O348" s="32">
        <v>35</v>
      </c>
      <c r="P348" s="33"/>
      <c r="Q348" s="33"/>
      <c r="R348" s="33"/>
      <c r="S348" s="33"/>
      <c r="T348" s="33"/>
      <c r="U348" s="33"/>
      <c r="V348" s="34" t="s">
        <v>100</v>
      </c>
      <c r="W348" s="33"/>
      <c r="X348" s="33"/>
      <c r="Y348" s="31" t="s">
        <v>1560</v>
      </c>
    </row>
    <row r="349" spans="1:25" ht="51" x14ac:dyDescent="0.2">
      <c r="A349" s="30" t="s">
        <v>1935</v>
      </c>
      <c r="B349" s="33"/>
      <c r="C349" s="30" t="s">
        <v>1936</v>
      </c>
      <c r="D349" s="33">
        <v>2003</v>
      </c>
      <c r="E349" s="30"/>
      <c r="F349" s="33"/>
      <c r="G349" s="33"/>
      <c r="H349" s="33"/>
      <c r="I349" s="34" t="s">
        <v>77</v>
      </c>
      <c r="J349" s="33"/>
      <c r="K349" s="33" t="s">
        <v>218</v>
      </c>
      <c r="L349" s="32"/>
      <c r="M349" s="32"/>
      <c r="N349" s="32" t="s">
        <v>1937</v>
      </c>
      <c r="O349" s="32" t="s">
        <v>1937</v>
      </c>
      <c r="P349" s="33"/>
      <c r="Q349" s="33"/>
      <c r="R349" s="33"/>
      <c r="S349" s="33"/>
      <c r="T349" s="33"/>
      <c r="U349" s="33"/>
      <c r="V349" s="34" t="s">
        <v>92</v>
      </c>
      <c r="W349" s="33" t="s">
        <v>1938</v>
      </c>
      <c r="X349" s="33"/>
      <c r="Y349" s="31" t="s">
        <v>1939</v>
      </c>
    </row>
    <row r="350" spans="1:25" ht="51" x14ac:dyDescent="0.2">
      <c r="A350" s="30" t="s">
        <v>1935</v>
      </c>
      <c r="B350" s="33"/>
      <c r="C350" s="30" t="s">
        <v>1940</v>
      </c>
      <c r="D350" s="33">
        <v>2003</v>
      </c>
      <c r="E350" s="30" t="s">
        <v>1941</v>
      </c>
      <c r="F350" s="33"/>
      <c r="G350" s="33"/>
      <c r="H350" s="33"/>
      <c r="I350" s="34" t="s">
        <v>77</v>
      </c>
      <c r="J350" s="33"/>
      <c r="K350" s="33" t="s">
        <v>218</v>
      </c>
      <c r="L350" s="32"/>
      <c r="M350" s="32"/>
      <c r="N350" s="32">
        <v>33</v>
      </c>
      <c r="O350" s="32">
        <v>36</v>
      </c>
      <c r="P350" s="33"/>
      <c r="Q350" s="33"/>
      <c r="R350" s="33"/>
      <c r="S350" s="33"/>
      <c r="T350" s="33"/>
      <c r="U350" s="33"/>
      <c r="V350" s="34" t="s">
        <v>100</v>
      </c>
      <c r="W350" s="33" t="s">
        <v>1942</v>
      </c>
      <c r="X350" s="33"/>
      <c r="Y350" s="31" t="s">
        <v>1943</v>
      </c>
    </row>
    <row r="351" spans="1:25" ht="63.75" customHeight="1" x14ac:dyDescent="0.2">
      <c r="A351" s="30" t="s">
        <v>1944</v>
      </c>
      <c r="B351" s="33" t="s">
        <v>1945</v>
      </c>
      <c r="C351" s="30" t="s">
        <v>1946</v>
      </c>
      <c r="D351" s="33">
        <v>2003</v>
      </c>
      <c r="E351" s="30" t="s">
        <v>1680</v>
      </c>
      <c r="F351" s="34"/>
      <c r="G351" s="34"/>
      <c r="H351" s="34" t="s">
        <v>77</v>
      </c>
      <c r="I351" s="34"/>
      <c r="J351" s="34"/>
      <c r="K351" s="33" t="s">
        <v>99</v>
      </c>
      <c r="L351" s="32">
        <v>30</v>
      </c>
      <c r="M351" s="32">
        <v>6</v>
      </c>
      <c r="N351" s="32">
        <v>709</v>
      </c>
      <c r="O351" s="32">
        <v>719</v>
      </c>
      <c r="P351" s="33" t="s">
        <v>1947</v>
      </c>
      <c r="Q351" s="33" t="str">
        <f>HYPERLINK("http://dx.doi.org/10.1016/S0305-4403(02)00243-1","http://dx.doi.org/10.1016/S0305-4403(02)00243-1")</f>
        <v>http://dx.doi.org/10.1016/S0305-4403(02)00243-1</v>
      </c>
      <c r="R351" s="33"/>
      <c r="S351" s="33"/>
      <c r="T351" s="33"/>
      <c r="U351" s="33"/>
      <c r="V351" s="34" t="s">
        <v>100</v>
      </c>
      <c r="W351" s="33" t="s">
        <v>1948</v>
      </c>
      <c r="X351" s="33" t="s">
        <v>1949</v>
      </c>
      <c r="Y351" s="31" t="s">
        <v>143</v>
      </c>
    </row>
    <row r="352" spans="1:25" ht="25.5" x14ac:dyDescent="0.2">
      <c r="A352" s="30" t="s">
        <v>213</v>
      </c>
      <c r="B352" s="33"/>
      <c r="C352" s="30" t="s">
        <v>1950</v>
      </c>
      <c r="D352" s="33">
        <v>2003</v>
      </c>
      <c r="E352" s="30"/>
      <c r="F352" s="34" t="s">
        <v>77</v>
      </c>
      <c r="G352" s="33"/>
      <c r="H352" s="33"/>
      <c r="I352" s="33"/>
      <c r="J352" s="33"/>
      <c r="K352" s="33" t="s">
        <v>126</v>
      </c>
      <c r="L352" s="32"/>
      <c r="M352" s="32"/>
      <c r="N352" s="32"/>
      <c r="O352" s="32"/>
      <c r="P352" s="33"/>
      <c r="Q352" s="33"/>
      <c r="R352" s="33"/>
      <c r="S352" s="33"/>
      <c r="T352" s="33"/>
      <c r="U352" s="33"/>
      <c r="V352" s="34" t="s">
        <v>92</v>
      </c>
      <c r="W352" s="33"/>
      <c r="X352" s="33"/>
      <c r="Y352" s="31" t="s">
        <v>199</v>
      </c>
    </row>
    <row r="353" spans="1:25" ht="25.5" x14ac:dyDescent="0.2">
      <c r="A353" s="30" t="s">
        <v>1951</v>
      </c>
      <c r="B353" s="33" t="s">
        <v>1952</v>
      </c>
      <c r="C353" s="30" t="s">
        <v>1953</v>
      </c>
      <c r="D353" s="33">
        <v>2003</v>
      </c>
      <c r="E353" s="30" t="s">
        <v>1241</v>
      </c>
      <c r="F353" s="34" t="s">
        <v>77</v>
      </c>
      <c r="G353" s="34"/>
      <c r="H353" s="34"/>
      <c r="I353" s="34"/>
      <c r="J353" s="34"/>
      <c r="K353" s="33" t="s">
        <v>99</v>
      </c>
      <c r="L353" s="32" t="s">
        <v>1954</v>
      </c>
      <c r="M353" s="32">
        <v>45385</v>
      </c>
      <c r="N353" s="32">
        <v>227</v>
      </c>
      <c r="O353" s="32">
        <v>245</v>
      </c>
      <c r="P353" s="33" t="s">
        <v>1955</v>
      </c>
      <c r="Q353" s="33"/>
      <c r="R353" s="33"/>
      <c r="S353" s="33"/>
      <c r="T353" s="33"/>
      <c r="U353" s="33"/>
      <c r="V353" s="34" t="s">
        <v>100</v>
      </c>
      <c r="W353" s="33"/>
      <c r="X353" s="33"/>
      <c r="Y353" s="31" t="s">
        <v>166</v>
      </c>
    </row>
    <row r="354" spans="1:25" ht="63.75" x14ac:dyDescent="0.2">
      <c r="A354" s="30" t="s">
        <v>1956</v>
      </c>
      <c r="B354" s="33"/>
      <c r="C354" s="30" t="s">
        <v>1957</v>
      </c>
      <c r="D354" s="33">
        <v>2003</v>
      </c>
      <c r="E354" s="30"/>
      <c r="F354" s="36"/>
      <c r="G354" s="36"/>
      <c r="H354" s="36"/>
      <c r="I354" s="36"/>
      <c r="J354" s="36"/>
      <c r="K354" s="33" t="s">
        <v>126</v>
      </c>
      <c r="L354" s="32"/>
      <c r="M354" s="32"/>
      <c r="N354" s="32" t="s">
        <v>1958</v>
      </c>
      <c r="O354" s="32" t="s">
        <v>1958</v>
      </c>
      <c r="P354" s="33"/>
      <c r="Q354" s="33"/>
      <c r="R354" s="33"/>
      <c r="S354" s="33"/>
      <c r="T354" s="33"/>
      <c r="U354" s="33"/>
      <c r="V354" s="34" t="s">
        <v>92</v>
      </c>
      <c r="W354" s="33"/>
      <c r="X354" s="33"/>
      <c r="Y354" s="31" t="s">
        <v>1959</v>
      </c>
    </row>
    <row r="355" spans="1:25" ht="38.25" x14ac:dyDescent="0.2">
      <c r="A355" s="30" t="s">
        <v>1960</v>
      </c>
      <c r="B355" s="33" t="s">
        <v>1961</v>
      </c>
      <c r="C355" s="30" t="s">
        <v>1962</v>
      </c>
      <c r="D355" s="33">
        <v>2003</v>
      </c>
      <c r="E355" s="30" t="s">
        <v>1894</v>
      </c>
      <c r="F355" s="34"/>
      <c r="G355" s="34"/>
      <c r="H355" s="34"/>
      <c r="I355" s="34"/>
      <c r="J355" s="34"/>
      <c r="K355" s="33" t="s">
        <v>186</v>
      </c>
      <c r="L355" s="32">
        <v>35</v>
      </c>
      <c r="M355" s="32">
        <v>3</v>
      </c>
      <c r="N355" s="32">
        <v>82</v>
      </c>
      <c r="O355" s="32">
        <v>86</v>
      </c>
      <c r="P355" s="33"/>
      <c r="Q355" s="33"/>
      <c r="R355" s="33"/>
      <c r="S355" s="33"/>
      <c r="T355" s="33"/>
      <c r="U355" s="33"/>
      <c r="V355" s="34" t="s">
        <v>551</v>
      </c>
      <c r="W355" s="33" t="s">
        <v>1963</v>
      </c>
      <c r="X355" s="33" t="s">
        <v>1964</v>
      </c>
      <c r="Y355" s="31" t="s">
        <v>166</v>
      </c>
    </row>
    <row r="356" spans="1:25" ht="25.5" customHeight="1" x14ac:dyDescent="0.2">
      <c r="A356" s="30" t="s">
        <v>1605</v>
      </c>
      <c r="B356" s="33" t="s">
        <v>1879</v>
      </c>
      <c r="C356" s="30" t="s">
        <v>1965</v>
      </c>
      <c r="D356" s="33">
        <v>2003</v>
      </c>
      <c r="E356" s="30" t="s">
        <v>1512</v>
      </c>
      <c r="F356" s="34" t="s">
        <v>77</v>
      </c>
      <c r="G356" s="34"/>
      <c r="H356" s="34" t="s">
        <v>77</v>
      </c>
      <c r="I356" s="34" t="s">
        <v>77</v>
      </c>
      <c r="J356" s="34"/>
      <c r="K356" s="33" t="s">
        <v>126</v>
      </c>
      <c r="L356" s="32">
        <v>39</v>
      </c>
      <c r="M356" s="32">
        <v>1</v>
      </c>
      <c r="N356" s="32">
        <v>15</v>
      </c>
      <c r="O356" s="32">
        <v>25</v>
      </c>
      <c r="P356" s="33" t="s">
        <v>1966</v>
      </c>
      <c r="Q356" s="33" t="str">
        <f>HYPERLINK("http://dx.doi.org/10.1051/limn/2003001","http://dx.doi.org/10.1051/limn/2003001")</f>
        <v>http://dx.doi.org/10.1051/limn/2003001</v>
      </c>
      <c r="R356" s="33"/>
      <c r="S356" s="33"/>
      <c r="T356" s="33"/>
      <c r="U356" s="33"/>
      <c r="V356" s="34" t="s">
        <v>100</v>
      </c>
      <c r="W356" s="33" t="s">
        <v>1967</v>
      </c>
      <c r="X356" s="33" t="s">
        <v>1968</v>
      </c>
      <c r="Y356" s="31" t="s">
        <v>143</v>
      </c>
    </row>
    <row r="357" spans="1:25" ht="38.25" x14ac:dyDescent="0.2">
      <c r="A357" s="30" t="s">
        <v>1969</v>
      </c>
      <c r="B357" s="33"/>
      <c r="C357" s="30" t="s">
        <v>1970</v>
      </c>
      <c r="D357" s="33">
        <v>2003</v>
      </c>
      <c r="E357" s="30" t="s">
        <v>1971</v>
      </c>
      <c r="F357" s="35">
        <v>4</v>
      </c>
      <c r="G357" s="35"/>
      <c r="H357" s="36"/>
      <c r="I357" s="36"/>
      <c r="J357" s="36"/>
      <c r="K357" s="33" t="s">
        <v>1972</v>
      </c>
      <c r="L357" s="32">
        <v>36</v>
      </c>
      <c r="M357" s="32" t="s">
        <v>1973</v>
      </c>
      <c r="N357" s="32">
        <v>19</v>
      </c>
      <c r="O357" s="32">
        <v>27</v>
      </c>
      <c r="P357" s="33"/>
      <c r="Q357" s="33"/>
      <c r="R357" s="33"/>
      <c r="S357" s="33"/>
      <c r="T357" s="33"/>
      <c r="U357" s="33"/>
      <c r="V357" s="34" t="s">
        <v>100</v>
      </c>
      <c r="W357" s="33"/>
      <c r="X357" s="33"/>
      <c r="Y357" s="31" t="s">
        <v>1560</v>
      </c>
    </row>
    <row r="358" spans="1:25" ht="51.75" customHeight="1" x14ac:dyDescent="0.2">
      <c r="A358" s="30" t="s">
        <v>118</v>
      </c>
      <c r="B358" s="33"/>
      <c r="C358" s="30" t="s">
        <v>1974</v>
      </c>
      <c r="D358" s="33">
        <v>2002</v>
      </c>
      <c r="E358" s="30" t="s">
        <v>1975</v>
      </c>
      <c r="F358" s="34"/>
      <c r="G358" s="34"/>
      <c r="H358" s="34"/>
      <c r="I358" s="34"/>
      <c r="J358" s="34" t="s">
        <v>77</v>
      </c>
      <c r="K358" s="33" t="s">
        <v>422</v>
      </c>
      <c r="L358" s="32"/>
      <c r="M358" s="32" t="s">
        <v>1976</v>
      </c>
      <c r="N358" s="32">
        <v>39</v>
      </c>
      <c r="O358" s="32">
        <v>40</v>
      </c>
      <c r="P358" s="33"/>
      <c r="Q358" s="33"/>
      <c r="R358" s="33"/>
      <c r="S358" s="33"/>
      <c r="T358" s="33"/>
      <c r="U358" s="33"/>
      <c r="V358" s="34" t="s">
        <v>100</v>
      </c>
      <c r="W358" s="33"/>
      <c r="X358" s="33" t="s">
        <v>1977</v>
      </c>
      <c r="Y358" s="31" t="s">
        <v>166</v>
      </c>
    </row>
    <row r="359" spans="1:25" ht="51" x14ac:dyDescent="0.2">
      <c r="A359" s="30" t="s">
        <v>1978</v>
      </c>
      <c r="B359" s="33"/>
      <c r="C359" s="30" t="s">
        <v>1979</v>
      </c>
      <c r="D359" s="33">
        <v>2002</v>
      </c>
      <c r="E359" s="30"/>
      <c r="F359" s="34" t="s">
        <v>77</v>
      </c>
      <c r="G359" s="34"/>
      <c r="H359" s="34" t="s">
        <v>77</v>
      </c>
      <c r="I359" s="34" t="s">
        <v>77</v>
      </c>
      <c r="J359" s="34"/>
      <c r="K359" s="33" t="s">
        <v>126</v>
      </c>
      <c r="L359" s="32"/>
      <c r="M359" s="32"/>
      <c r="N359" s="32" t="s">
        <v>1980</v>
      </c>
      <c r="O359" s="32" t="s">
        <v>1980</v>
      </c>
      <c r="P359" s="33"/>
      <c r="Q359" s="33"/>
      <c r="R359" s="33"/>
      <c r="S359" s="33"/>
      <c r="T359" s="33"/>
      <c r="U359" s="33"/>
      <c r="V359" s="34" t="s">
        <v>92</v>
      </c>
      <c r="W359" s="33" t="s">
        <v>1981</v>
      </c>
      <c r="X359" s="33"/>
      <c r="Y359" s="31" t="s">
        <v>1982</v>
      </c>
    </row>
    <row r="360" spans="1:25" ht="38.25" x14ac:dyDescent="0.2">
      <c r="A360" s="30" t="s">
        <v>1983</v>
      </c>
      <c r="B360" s="33"/>
      <c r="C360" s="30" t="s">
        <v>1984</v>
      </c>
      <c r="D360" s="33">
        <v>2002</v>
      </c>
      <c r="E360" s="30" t="s">
        <v>1985</v>
      </c>
      <c r="F360" s="35" t="s">
        <v>1986</v>
      </c>
      <c r="G360" s="35"/>
      <c r="H360" s="35" t="s">
        <v>1986</v>
      </c>
      <c r="I360" s="35" t="s">
        <v>1986</v>
      </c>
      <c r="J360" s="36"/>
      <c r="K360" s="33" t="s">
        <v>218</v>
      </c>
      <c r="L360" s="32"/>
      <c r="M360" s="32"/>
      <c r="N360" s="32"/>
      <c r="O360" s="32"/>
      <c r="P360" s="33"/>
      <c r="Q360" s="33"/>
      <c r="R360" s="33" t="s">
        <v>1987</v>
      </c>
      <c r="S360" s="33" t="s">
        <v>1988</v>
      </c>
      <c r="T360" s="33" t="s">
        <v>1989</v>
      </c>
      <c r="U360" s="33"/>
      <c r="V360" s="34" t="s">
        <v>551</v>
      </c>
      <c r="W360" s="33"/>
      <c r="X360" s="33"/>
      <c r="Y360" s="31" t="s">
        <v>114</v>
      </c>
    </row>
    <row r="361" spans="1:25" ht="38.25" x14ac:dyDescent="0.2">
      <c r="A361" s="30" t="s">
        <v>1990</v>
      </c>
      <c r="B361" s="33"/>
      <c r="C361" s="30" t="s">
        <v>1991</v>
      </c>
      <c r="D361" s="33">
        <v>2002</v>
      </c>
      <c r="E361" s="30" t="s">
        <v>198</v>
      </c>
      <c r="F361" s="34"/>
      <c r="G361" s="34"/>
      <c r="H361" s="34" t="s">
        <v>77</v>
      </c>
      <c r="I361" s="34"/>
      <c r="J361" s="34"/>
      <c r="K361" s="33" t="s">
        <v>218</v>
      </c>
      <c r="L361" s="32"/>
      <c r="M361" s="32"/>
      <c r="N361" s="32"/>
      <c r="O361" s="32"/>
      <c r="P361" s="33"/>
      <c r="Q361" s="33"/>
      <c r="R361" s="33"/>
      <c r="S361" s="33"/>
      <c r="T361" s="33"/>
      <c r="U361" s="33"/>
      <c r="V361" s="34" t="s">
        <v>92</v>
      </c>
      <c r="W361" s="33"/>
      <c r="X361" s="33" t="s">
        <v>1992</v>
      </c>
      <c r="Y361" s="31" t="s">
        <v>199</v>
      </c>
    </row>
    <row r="362" spans="1:25" ht="51" x14ac:dyDescent="0.2">
      <c r="A362" s="30" t="s">
        <v>1993</v>
      </c>
      <c r="B362" s="33"/>
      <c r="C362" s="30" t="s">
        <v>1994</v>
      </c>
      <c r="D362" s="33">
        <v>2002</v>
      </c>
      <c r="E362" s="30" t="s">
        <v>1985</v>
      </c>
      <c r="F362" s="35"/>
      <c r="G362" s="35"/>
      <c r="H362" s="36" t="s">
        <v>1995</v>
      </c>
      <c r="I362" s="36" t="s">
        <v>1995</v>
      </c>
      <c r="J362" s="36"/>
      <c r="K362" s="33" t="s">
        <v>906</v>
      </c>
      <c r="L362" s="32"/>
      <c r="M362" s="32"/>
      <c r="N362" s="32"/>
      <c r="O362" s="32"/>
      <c r="P362" s="33"/>
      <c r="Q362" s="33"/>
      <c r="R362" s="33" t="s">
        <v>1987</v>
      </c>
      <c r="S362" s="33" t="s">
        <v>1988</v>
      </c>
      <c r="T362" s="33" t="s">
        <v>1989</v>
      </c>
      <c r="U362" s="33"/>
      <c r="V362" s="34" t="s">
        <v>551</v>
      </c>
      <c r="W362" s="33"/>
      <c r="X362" s="33"/>
      <c r="Y362" s="31" t="s">
        <v>114</v>
      </c>
    </row>
    <row r="363" spans="1:25" ht="25.5" x14ac:dyDescent="0.2">
      <c r="A363" s="30" t="s">
        <v>1996</v>
      </c>
      <c r="B363" s="33"/>
      <c r="C363" s="30" t="s">
        <v>1997</v>
      </c>
      <c r="D363" s="33">
        <v>2002</v>
      </c>
      <c r="E363" s="30" t="s">
        <v>1998</v>
      </c>
      <c r="F363" s="35"/>
      <c r="G363" s="35"/>
      <c r="H363" s="36">
        <v>3</v>
      </c>
      <c r="I363" s="36">
        <v>3</v>
      </c>
      <c r="J363" s="36"/>
      <c r="K363" s="33" t="s">
        <v>1972</v>
      </c>
      <c r="L363" s="32"/>
      <c r="M363" s="32"/>
      <c r="N363" s="32">
        <v>1</v>
      </c>
      <c r="O363" s="32">
        <v>14</v>
      </c>
      <c r="P363" s="33"/>
      <c r="Q363" s="33"/>
      <c r="R363" s="33"/>
      <c r="S363" s="33"/>
      <c r="T363" s="33"/>
      <c r="U363" s="33"/>
      <c r="V363" s="34" t="s">
        <v>100</v>
      </c>
      <c r="W363" s="33"/>
      <c r="X363" s="33"/>
      <c r="Y363" s="31" t="s">
        <v>114</v>
      </c>
    </row>
    <row r="364" spans="1:25" ht="38.25" x14ac:dyDescent="0.2">
      <c r="A364" s="30" t="s">
        <v>1999</v>
      </c>
      <c r="B364" s="33"/>
      <c r="C364" s="30" t="s">
        <v>2000</v>
      </c>
      <c r="D364" s="33">
        <v>2002</v>
      </c>
      <c r="E364" s="30" t="s">
        <v>1985</v>
      </c>
      <c r="F364" s="41"/>
      <c r="G364" s="35"/>
      <c r="H364" s="36" t="s">
        <v>2001</v>
      </c>
      <c r="I364" s="36" t="s">
        <v>2001</v>
      </c>
      <c r="J364" s="36"/>
      <c r="K364" s="33" t="s">
        <v>412</v>
      </c>
      <c r="L364" s="32"/>
      <c r="M364" s="32"/>
      <c r="N364" s="32">
        <v>89</v>
      </c>
      <c r="O364" s="32">
        <v>98</v>
      </c>
      <c r="P364" s="33"/>
      <c r="Q364" s="33"/>
      <c r="R364" s="33"/>
      <c r="S364" s="33"/>
      <c r="T364" s="33"/>
      <c r="U364" s="33"/>
      <c r="V364" s="34" t="s">
        <v>551</v>
      </c>
      <c r="W364" s="33" t="s">
        <v>2002</v>
      </c>
      <c r="X364" s="33"/>
      <c r="Y364" s="31" t="s">
        <v>2003</v>
      </c>
    </row>
    <row r="365" spans="1:25" ht="38.25" x14ac:dyDescent="0.2">
      <c r="A365" s="30" t="s">
        <v>2004</v>
      </c>
      <c r="B365" s="33"/>
      <c r="C365" s="30" t="s">
        <v>2005</v>
      </c>
      <c r="D365" s="33">
        <v>2002</v>
      </c>
      <c r="E365" s="30" t="s">
        <v>2006</v>
      </c>
      <c r="F365" s="34" t="s">
        <v>77</v>
      </c>
      <c r="G365" s="34"/>
      <c r="H365" s="34" t="s">
        <v>77</v>
      </c>
      <c r="I365" s="34" t="s">
        <v>77</v>
      </c>
      <c r="J365" s="34"/>
      <c r="K365" s="33" t="s">
        <v>134</v>
      </c>
      <c r="L365" s="32"/>
      <c r="M365" s="32"/>
      <c r="N365" s="32" t="s">
        <v>2007</v>
      </c>
      <c r="O365" s="32" t="s">
        <v>2007</v>
      </c>
      <c r="P365" s="33"/>
      <c r="Q365" s="33"/>
      <c r="R365" s="33"/>
      <c r="S365" s="33"/>
      <c r="T365" s="33"/>
      <c r="U365" s="33"/>
      <c r="V365" s="34" t="s">
        <v>136</v>
      </c>
      <c r="W365" s="33" t="s">
        <v>2008</v>
      </c>
      <c r="X365" s="33"/>
      <c r="Y365" s="31" t="s">
        <v>2009</v>
      </c>
    </row>
    <row r="366" spans="1:25" ht="57.75" customHeight="1" x14ac:dyDescent="0.2">
      <c r="A366" s="30" t="s">
        <v>1148</v>
      </c>
      <c r="B366" s="33" t="s">
        <v>1149</v>
      </c>
      <c r="C366" s="30" t="s">
        <v>2010</v>
      </c>
      <c r="D366" s="33">
        <v>2002</v>
      </c>
      <c r="E366" s="30" t="s">
        <v>1087</v>
      </c>
      <c r="F366" s="34"/>
      <c r="G366" s="34"/>
      <c r="H366" s="34"/>
      <c r="I366" s="34"/>
      <c r="J366" s="34"/>
      <c r="K366" s="33" t="s">
        <v>126</v>
      </c>
      <c r="L366" s="32">
        <v>70</v>
      </c>
      <c r="M366" s="32">
        <v>1</v>
      </c>
      <c r="N366" s="32">
        <v>195</v>
      </c>
      <c r="O366" s="32">
        <v>202</v>
      </c>
      <c r="P366" s="33"/>
      <c r="Q366" s="33" t="s">
        <v>2011</v>
      </c>
      <c r="R366" s="33"/>
      <c r="S366" s="33"/>
      <c r="T366" s="33"/>
      <c r="U366" s="33"/>
      <c r="V366" s="34" t="s">
        <v>100</v>
      </c>
      <c r="W366" s="33" t="s">
        <v>2012</v>
      </c>
      <c r="X366" s="33" t="s">
        <v>2013</v>
      </c>
      <c r="Y366" s="31" t="s">
        <v>166</v>
      </c>
    </row>
    <row r="367" spans="1:25" x14ac:dyDescent="0.2">
      <c r="A367" s="30" t="s">
        <v>2014</v>
      </c>
      <c r="B367" s="33" t="s">
        <v>2015</v>
      </c>
      <c r="C367" s="30" t="s">
        <v>2016</v>
      </c>
      <c r="D367" s="33">
        <v>2002</v>
      </c>
      <c r="E367" s="30" t="s">
        <v>2017</v>
      </c>
      <c r="F367" s="34"/>
      <c r="G367" s="34"/>
      <c r="H367" s="34"/>
      <c r="I367" s="34"/>
      <c r="J367" s="34"/>
      <c r="K367" s="33" t="s">
        <v>210</v>
      </c>
      <c r="L367" s="32">
        <v>13</v>
      </c>
      <c r="M367" s="32">
        <v>6</v>
      </c>
      <c r="N367" s="32">
        <v>12</v>
      </c>
      <c r="O367" s="32">
        <v>13</v>
      </c>
      <c r="P367" s="33"/>
      <c r="Q367" s="33"/>
      <c r="R367" s="33"/>
      <c r="S367" s="33"/>
      <c r="T367" s="33"/>
      <c r="U367" s="33"/>
      <c r="V367" s="34" t="s">
        <v>100</v>
      </c>
      <c r="W367" s="33"/>
      <c r="X367" s="33"/>
      <c r="Y367" s="31" t="s">
        <v>166</v>
      </c>
    </row>
    <row r="368" spans="1:25" ht="57.75" customHeight="1" x14ac:dyDescent="0.2">
      <c r="A368" s="30" t="s">
        <v>2018</v>
      </c>
      <c r="B368" s="33" t="s">
        <v>2019</v>
      </c>
      <c r="C368" s="30" t="s">
        <v>2020</v>
      </c>
      <c r="D368" s="33">
        <v>2002</v>
      </c>
      <c r="E368" s="30" t="s">
        <v>2021</v>
      </c>
      <c r="F368" s="34"/>
      <c r="G368" s="34"/>
      <c r="H368" s="34"/>
      <c r="I368" s="34"/>
      <c r="J368" s="34" t="s">
        <v>77</v>
      </c>
      <c r="K368" s="33" t="s">
        <v>134</v>
      </c>
      <c r="L368" s="32"/>
      <c r="M368" s="32">
        <v>105</v>
      </c>
      <c r="N368" s="32">
        <v>29</v>
      </c>
      <c r="O368" s="32">
        <v>33</v>
      </c>
      <c r="P368" s="33"/>
      <c r="Q368" s="33"/>
      <c r="R368" s="33"/>
      <c r="S368" s="33"/>
      <c r="T368" s="33"/>
      <c r="U368" s="33"/>
      <c r="V368" s="34" t="s">
        <v>100</v>
      </c>
      <c r="W368" s="33"/>
      <c r="X368" s="33" t="s">
        <v>2022</v>
      </c>
      <c r="Y368" s="31" t="s">
        <v>166</v>
      </c>
    </row>
    <row r="369" spans="1:25" ht="52.5" x14ac:dyDescent="0.2">
      <c r="A369" s="30" t="s">
        <v>2023</v>
      </c>
      <c r="B369" s="33"/>
      <c r="C369" s="30" t="s">
        <v>2024</v>
      </c>
      <c r="D369" s="33">
        <v>2002</v>
      </c>
      <c r="E369" s="30" t="s">
        <v>2025</v>
      </c>
      <c r="F369" s="34" t="s">
        <v>77</v>
      </c>
      <c r="G369" s="33"/>
      <c r="H369" s="33"/>
      <c r="I369" s="33"/>
      <c r="J369" s="33"/>
      <c r="K369" s="33" t="s">
        <v>99</v>
      </c>
      <c r="L369" s="32"/>
      <c r="M369" s="32"/>
      <c r="N369" s="32" t="s">
        <v>2026</v>
      </c>
      <c r="O369" s="32" t="s">
        <v>2026</v>
      </c>
      <c r="P369" s="33" t="s">
        <v>2027</v>
      </c>
      <c r="Q369" s="33" t="s">
        <v>2028</v>
      </c>
      <c r="R369" s="33"/>
      <c r="S369" s="33"/>
      <c r="T369" s="33"/>
      <c r="U369" s="33"/>
      <c r="V369" s="34" t="s">
        <v>136</v>
      </c>
      <c r="W369" s="33" t="s">
        <v>2029</v>
      </c>
      <c r="X369" s="33"/>
      <c r="Y369" s="31" t="s">
        <v>1867</v>
      </c>
    </row>
    <row r="370" spans="1:25" ht="38.25" x14ac:dyDescent="0.2">
      <c r="A370" s="30" t="s">
        <v>2030</v>
      </c>
      <c r="B370" s="33"/>
      <c r="C370" s="30" t="s">
        <v>2031</v>
      </c>
      <c r="D370" s="33">
        <v>2002</v>
      </c>
      <c r="E370" s="30" t="s">
        <v>1985</v>
      </c>
      <c r="F370" s="35">
        <v>5</v>
      </c>
      <c r="G370" s="35"/>
      <c r="H370" s="36">
        <v>5</v>
      </c>
      <c r="I370" s="36">
        <v>5</v>
      </c>
      <c r="J370" s="36"/>
      <c r="K370" s="33" t="s">
        <v>113</v>
      </c>
      <c r="L370" s="32"/>
      <c r="M370" s="32"/>
      <c r="N370" s="32"/>
      <c r="O370" s="32"/>
      <c r="P370" s="33"/>
      <c r="Q370" s="33"/>
      <c r="R370" s="33" t="s">
        <v>1987</v>
      </c>
      <c r="S370" s="33" t="s">
        <v>1988</v>
      </c>
      <c r="T370" s="33" t="s">
        <v>1989</v>
      </c>
      <c r="U370" s="33"/>
      <c r="V370" s="34" t="s">
        <v>551</v>
      </c>
      <c r="W370" s="33"/>
      <c r="X370" s="33"/>
      <c r="Y370" s="31" t="s">
        <v>114</v>
      </c>
    </row>
    <row r="371" spans="1:25" ht="25.5" customHeight="1" x14ac:dyDescent="0.2">
      <c r="A371" s="30" t="s">
        <v>2032</v>
      </c>
      <c r="B371" s="33"/>
      <c r="C371" s="30" t="s">
        <v>2033</v>
      </c>
      <c r="D371" s="33">
        <v>2002</v>
      </c>
      <c r="E371" s="30" t="s">
        <v>1985</v>
      </c>
      <c r="F371" s="36"/>
      <c r="G371" s="36"/>
      <c r="H371" s="36">
        <v>5</v>
      </c>
      <c r="I371" s="36">
        <v>5</v>
      </c>
      <c r="J371" s="36"/>
      <c r="K371" s="33" t="s">
        <v>126</v>
      </c>
      <c r="L371" s="32"/>
      <c r="M371" s="32"/>
      <c r="N371" s="32"/>
      <c r="O371" s="32"/>
      <c r="P371" s="33"/>
      <c r="Q371" s="33"/>
      <c r="R371" s="33" t="s">
        <v>1987</v>
      </c>
      <c r="S371" s="33" t="s">
        <v>1988</v>
      </c>
      <c r="T371" s="33" t="s">
        <v>1989</v>
      </c>
      <c r="U371" s="33"/>
      <c r="V371" s="34" t="s">
        <v>551</v>
      </c>
      <c r="W371" s="33"/>
      <c r="X371" s="33"/>
      <c r="Y371" s="31" t="s">
        <v>114</v>
      </c>
    </row>
    <row r="372" spans="1:25" ht="38.25" x14ac:dyDescent="0.2">
      <c r="A372" s="30" t="s">
        <v>2034</v>
      </c>
      <c r="B372" s="33" t="s">
        <v>2034</v>
      </c>
      <c r="C372" s="30" t="s">
        <v>2035</v>
      </c>
      <c r="D372" s="33">
        <v>2002</v>
      </c>
      <c r="E372" s="30" t="s">
        <v>2036</v>
      </c>
      <c r="F372" s="34"/>
      <c r="G372" s="34"/>
      <c r="H372" s="34"/>
      <c r="I372" s="34"/>
      <c r="J372" s="34" t="s">
        <v>77</v>
      </c>
      <c r="K372" s="33" t="s">
        <v>218</v>
      </c>
      <c r="L372" s="32" t="s">
        <v>2037</v>
      </c>
      <c r="M372" s="32" t="s">
        <v>260</v>
      </c>
      <c r="N372" s="32">
        <v>1496</v>
      </c>
      <c r="O372" s="32">
        <v>1498</v>
      </c>
      <c r="P372" s="33" t="s">
        <v>2038</v>
      </c>
      <c r="Q372" s="33" t="s">
        <v>260</v>
      </c>
      <c r="R372" s="33" t="s">
        <v>2039</v>
      </c>
      <c r="S372" s="33" t="s">
        <v>2040</v>
      </c>
      <c r="T372" s="33" t="s">
        <v>2041</v>
      </c>
      <c r="U372" s="33" t="s">
        <v>2042</v>
      </c>
      <c r="V372" s="34" t="s">
        <v>551</v>
      </c>
      <c r="W372" s="33"/>
      <c r="X372" s="33"/>
      <c r="Y372" s="31" t="s">
        <v>262</v>
      </c>
    </row>
    <row r="373" spans="1:25" ht="38.25" x14ac:dyDescent="0.2">
      <c r="A373" s="30" t="s">
        <v>2043</v>
      </c>
      <c r="B373" s="33" t="s">
        <v>2043</v>
      </c>
      <c r="C373" s="30" t="s">
        <v>2044</v>
      </c>
      <c r="D373" s="33">
        <v>2002</v>
      </c>
      <c r="E373" s="30" t="s">
        <v>2045</v>
      </c>
      <c r="F373" s="34"/>
      <c r="G373" s="34"/>
      <c r="H373" s="34"/>
      <c r="I373" s="34"/>
      <c r="J373" s="34" t="s">
        <v>77</v>
      </c>
      <c r="K373" s="33" t="s">
        <v>362</v>
      </c>
      <c r="L373" s="32" t="s">
        <v>260</v>
      </c>
      <c r="M373" s="32" t="s">
        <v>260</v>
      </c>
      <c r="N373" s="32">
        <v>80</v>
      </c>
      <c r="O373" s="32">
        <v>80</v>
      </c>
      <c r="P373" s="33" t="s">
        <v>260</v>
      </c>
      <c r="Q373" s="33" t="s">
        <v>260</v>
      </c>
      <c r="R373" s="33" t="s">
        <v>2046</v>
      </c>
      <c r="S373" s="33" t="s">
        <v>2047</v>
      </c>
      <c r="T373" s="33" t="s">
        <v>2048</v>
      </c>
      <c r="U373" s="33" t="s">
        <v>2049</v>
      </c>
      <c r="V373" s="34" t="s">
        <v>100</v>
      </c>
      <c r="W373" s="33"/>
      <c r="X373" s="33"/>
      <c r="Y373" s="31" t="s">
        <v>262</v>
      </c>
    </row>
    <row r="374" spans="1:25" ht="38.25" x14ac:dyDescent="0.2">
      <c r="A374" s="30" t="s">
        <v>2050</v>
      </c>
      <c r="B374" s="33"/>
      <c r="C374" s="30" t="s">
        <v>2051</v>
      </c>
      <c r="D374" s="33">
        <v>2002</v>
      </c>
      <c r="E374" s="30" t="s">
        <v>1985</v>
      </c>
      <c r="F374" s="35" t="s">
        <v>1986</v>
      </c>
      <c r="G374" s="36"/>
      <c r="H374" s="35" t="s">
        <v>1986</v>
      </c>
      <c r="I374" s="35" t="s">
        <v>1986</v>
      </c>
      <c r="J374" s="36"/>
      <c r="K374" s="33" t="s">
        <v>126</v>
      </c>
      <c r="L374" s="32"/>
      <c r="M374" s="32"/>
      <c r="N374" s="32"/>
      <c r="O374" s="32"/>
      <c r="P374" s="33"/>
      <c r="Q374" s="33"/>
      <c r="R374" s="33" t="s">
        <v>1987</v>
      </c>
      <c r="S374" s="33" t="s">
        <v>1988</v>
      </c>
      <c r="T374" s="33" t="s">
        <v>1989</v>
      </c>
      <c r="U374" s="33"/>
      <c r="V374" s="34" t="s">
        <v>551</v>
      </c>
      <c r="W374" s="33"/>
      <c r="X374" s="33"/>
      <c r="Y374" s="31" t="s">
        <v>114</v>
      </c>
    </row>
    <row r="375" spans="1:25" ht="38.25" customHeight="1" x14ac:dyDescent="0.2">
      <c r="A375" s="30" t="s">
        <v>2052</v>
      </c>
      <c r="B375" s="33"/>
      <c r="C375" s="30" t="s">
        <v>2053</v>
      </c>
      <c r="D375" s="33">
        <v>2002</v>
      </c>
      <c r="E375" s="30" t="s">
        <v>1985</v>
      </c>
      <c r="F375" s="36"/>
      <c r="G375" s="36"/>
      <c r="H375" s="35" t="s">
        <v>1986</v>
      </c>
      <c r="I375" s="35" t="s">
        <v>1986</v>
      </c>
      <c r="J375" s="36"/>
      <c r="K375" s="33" t="s">
        <v>126</v>
      </c>
      <c r="L375" s="32"/>
      <c r="M375" s="32"/>
      <c r="N375" s="32"/>
      <c r="O375" s="32"/>
      <c r="P375" s="33"/>
      <c r="Q375" s="33"/>
      <c r="R375" s="33" t="s">
        <v>1987</v>
      </c>
      <c r="S375" s="33" t="s">
        <v>1988</v>
      </c>
      <c r="T375" s="33" t="s">
        <v>1989</v>
      </c>
      <c r="U375" s="33"/>
      <c r="V375" s="34" t="s">
        <v>551</v>
      </c>
      <c r="W375" s="33"/>
      <c r="X375" s="33"/>
      <c r="Y375" s="31" t="s">
        <v>114</v>
      </c>
    </row>
    <row r="376" spans="1:25" ht="38.25" x14ac:dyDescent="0.2">
      <c r="A376" s="30" t="s">
        <v>2054</v>
      </c>
      <c r="B376" s="33"/>
      <c r="C376" s="30" t="s">
        <v>2055</v>
      </c>
      <c r="D376" s="33">
        <v>2002</v>
      </c>
      <c r="E376" s="30" t="s">
        <v>1985</v>
      </c>
      <c r="F376" s="35"/>
      <c r="G376" s="35"/>
      <c r="H376" s="36"/>
      <c r="I376" s="36" t="s">
        <v>2056</v>
      </c>
      <c r="J376" s="36"/>
      <c r="K376" s="33" t="s">
        <v>218</v>
      </c>
      <c r="L376" s="32"/>
      <c r="M376" s="32"/>
      <c r="N376" s="32"/>
      <c r="O376" s="32"/>
      <c r="P376" s="33"/>
      <c r="Q376" s="33"/>
      <c r="R376" s="33" t="s">
        <v>1987</v>
      </c>
      <c r="S376" s="33" t="s">
        <v>1988</v>
      </c>
      <c r="T376" s="33" t="s">
        <v>1989</v>
      </c>
      <c r="U376" s="33"/>
      <c r="V376" s="34" t="s">
        <v>551</v>
      </c>
      <c r="W376" s="33"/>
      <c r="X376" s="33"/>
      <c r="Y376" s="31" t="s">
        <v>114</v>
      </c>
    </row>
    <row r="377" spans="1:25" ht="63.75" x14ac:dyDescent="0.2">
      <c r="A377" s="30" t="s">
        <v>2057</v>
      </c>
      <c r="B377" s="33"/>
      <c r="C377" s="30" t="s">
        <v>2058</v>
      </c>
      <c r="D377" s="33">
        <v>2002</v>
      </c>
      <c r="E377" s="30" t="s">
        <v>1985</v>
      </c>
      <c r="F377" s="35"/>
      <c r="G377" s="35"/>
      <c r="H377" s="36">
        <v>1</v>
      </c>
      <c r="I377" s="36">
        <v>1</v>
      </c>
      <c r="J377" s="36"/>
      <c r="K377" s="33" t="s">
        <v>126</v>
      </c>
      <c r="L377" s="32"/>
      <c r="M377" s="32"/>
      <c r="N377" s="32"/>
      <c r="O377" s="32"/>
      <c r="P377" s="33"/>
      <c r="Q377" s="33"/>
      <c r="R377" s="33" t="s">
        <v>1987</v>
      </c>
      <c r="S377" s="33" t="s">
        <v>1988</v>
      </c>
      <c r="T377" s="33" t="s">
        <v>1989</v>
      </c>
      <c r="U377" s="33"/>
      <c r="V377" s="34" t="s">
        <v>551</v>
      </c>
      <c r="W377" s="33"/>
      <c r="X377" s="33"/>
      <c r="Y377" s="31" t="s">
        <v>114</v>
      </c>
    </row>
    <row r="378" spans="1:25" ht="38.25" x14ac:dyDescent="0.2">
      <c r="A378" s="30" t="s">
        <v>2059</v>
      </c>
      <c r="B378" s="33"/>
      <c r="C378" s="30" t="s">
        <v>2060</v>
      </c>
      <c r="D378" s="33">
        <v>2002</v>
      </c>
      <c r="E378" s="30" t="s">
        <v>1985</v>
      </c>
      <c r="F378" s="35" t="s">
        <v>2061</v>
      </c>
      <c r="G378" s="35"/>
      <c r="H378" s="36" t="s">
        <v>2061</v>
      </c>
      <c r="I378" s="36" t="s">
        <v>2061</v>
      </c>
      <c r="J378" s="36"/>
      <c r="K378" s="33" t="s">
        <v>906</v>
      </c>
      <c r="L378" s="32"/>
      <c r="M378" s="32"/>
      <c r="N378" s="32"/>
      <c r="O378" s="32"/>
      <c r="P378" s="33"/>
      <c r="Q378" s="33"/>
      <c r="R378" s="33" t="s">
        <v>1987</v>
      </c>
      <c r="S378" s="33" t="s">
        <v>1988</v>
      </c>
      <c r="T378" s="33" t="s">
        <v>1989</v>
      </c>
      <c r="U378" s="33"/>
      <c r="V378" s="34" t="s">
        <v>551</v>
      </c>
      <c r="W378" s="33"/>
      <c r="X378" s="33"/>
      <c r="Y378" s="31" t="s">
        <v>114</v>
      </c>
    </row>
    <row r="379" spans="1:25" ht="38.25" x14ac:dyDescent="0.2">
      <c r="A379" s="30" t="s">
        <v>2062</v>
      </c>
      <c r="B379" s="33"/>
      <c r="C379" s="30" t="s">
        <v>2063</v>
      </c>
      <c r="D379" s="33">
        <v>2002</v>
      </c>
      <c r="E379" s="30" t="s">
        <v>1985</v>
      </c>
      <c r="F379" s="35"/>
      <c r="G379" s="35"/>
      <c r="H379" s="36" t="s">
        <v>2064</v>
      </c>
      <c r="I379" s="36" t="s">
        <v>2064</v>
      </c>
      <c r="J379" s="36"/>
      <c r="K379" s="33" t="s">
        <v>906</v>
      </c>
      <c r="L379" s="32"/>
      <c r="M379" s="32"/>
      <c r="N379" s="32"/>
      <c r="O379" s="32"/>
      <c r="P379" s="33"/>
      <c r="Q379" s="33"/>
      <c r="R379" s="33" t="s">
        <v>1987</v>
      </c>
      <c r="S379" s="33" t="s">
        <v>1988</v>
      </c>
      <c r="T379" s="33" t="s">
        <v>1989</v>
      </c>
      <c r="U379" s="33"/>
      <c r="V379" s="34" t="s">
        <v>551</v>
      </c>
      <c r="W379" s="33"/>
      <c r="X379" s="33"/>
      <c r="Y379" s="31" t="s">
        <v>114</v>
      </c>
    </row>
    <row r="380" spans="1:25" ht="75" customHeight="1" x14ac:dyDescent="0.2">
      <c r="A380" s="30" t="s">
        <v>2065</v>
      </c>
      <c r="B380" s="33" t="s">
        <v>2066</v>
      </c>
      <c r="C380" s="30" t="s">
        <v>2067</v>
      </c>
      <c r="D380" s="33">
        <v>2002</v>
      </c>
      <c r="E380" s="30" t="s">
        <v>2068</v>
      </c>
      <c r="F380" s="34"/>
      <c r="G380" s="34"/>
      <c r="H380" s="34"/>
      <c r="I380" s="34"/>
      <c r="J380" s="34" t="s">
        <v>77</v>
      </c>
      <c r="K380" s="33" t="s">
        <v>210</v>
      </c>
      <c r="L380" s="32">
        <v>45</v>
      </c>
      <c r="M380" s="32">
        <v>1</v>
      </c>
      <c r="N380" s="32">
        <v>125</v>
      </c>
      <c r="O380" s="32">
        <v>147</v>
      </c>
      <c r="P380" s="33" t="s">
        <v>2069</v>
      </c>
      <c r="Q380" s="33" t="str">
        <f>HYPERLINK("http://dx.doi.org/10.1111/1475-4983.00230","http://dx.doi.org/10.1111/1475-4983.00230")</f>
        <v>http://dx.doi.org/10.1111/1475-4983.00230</v>
      </c>
      <c r="R380" s="33"/>
      <c r="S380" s="33"/>
      <c r="T380" s="33"/>
      <c r="U380" s="33"/>
      <c r="V380" s="34" t="s">
        <v>100</v>
      </c>
      <c r="W380" s="33" t="s">
        <v>2070</v>
      </c>
      <c r="X380" s="33" t="s">
        <v>2071</v>
      </c>
      <c r="Y380" s="31" t="s">
        <v>143</v>
      </c>
    </row>
    <row r="381" spans="1:25" ht="38.25" x14ac:dyDescent="0.2">
      <c r="A381" s="30" t="s">
        <v>2072</v>
      </c>
      <c r="B381" s="33"/>
      <c r="C381" s="30" t="s">
        <v>2073</v>
      </c>
      <c r="D381" s="33">
        <v>2002</v>
      </c>
      <c r="E381" s="30" t="s">
        <v>1985</v>
      </c>
      <c r="F381" s="36"/>
      <c r="G381" s="36"/>
      <c r="H381" s="36" t="s">
        <v>2074</v>
      </c>
      <c r="I381" s="36" t="s">
        <v>2074</v>
      </c>
      <c r="J381" s="36"/>
      <c r="K381" s="33" t="s">
        <v>89</v>
      </c>
      <c r="L381" s="32"/>
      <c r="M381" s="32"/>
      <c r="N381" s="32"/>
      <c r="O381" s="32"/>
      <c r="P381" s="33"/>
      <c r="Q381" s="33"/>
      <c r="R381" s="33" t="s">
        <v>1987</v>
      </c>
      <c r="S381" s="33" t="s">
        <v>1988</v>
      </c>
      <c r="T381" s="33" t="s">
        <v>1989</v>
      </c>
      <c r="U381" s="33"/>
      <c r="V381" s="34" t="s">
        <v>551</v>
      </c>
      <c r="W381" s="33"/>
      <c r="X381" s="33"/>
      <c r="Y381" s="31" t="s">
        <v>114</v>
      </c>
    </row>
    <row r="382" spans="1:25" ht="25.5" x14ac:dyDescent="0.2">
      <c r="A382" s="30" t="s">
        <v>2075</v>
      </c>
      <c r="B382" s="33"/>
      <c r="C382" s="30" t="s">
        <v>2076</v>
      </c>
      <c r="D382" s="33">
        <v>2002</v>
      </c>
      <c r="E382" s="30"/>
      <c r="F382" s="34" t="s">
        <v>77</v>
      </c>
      <c r="G382" s="33"/>
      <c r="H382" s="33"/>
      <c r="I382" s="33"/>
      <c r="J382" s="33"/>
      <c r="K382" s="33" t="s">
        <v>89</v>
      </c>
      <c r="L382" s="32"/>
      <c r="M382" s="32"/>
      <c r="N382" s="32"/>
      <c r="O382" s="32"/>
      <c r="P382" s="33"/>
      <c r="Q382" s="33" t="s">
        <v>2077</v>
      </c>
      <c r="R382" s="33" t="s">
        <v>1987</v>
      </c>
      <c r="S382" s="33" t="s">
        <v>1988</v>
      </c>
      <c r="T382" s="33" t="s">
        <v>1989</v>
      </c>
      <c r="U382" s="33"/>
      <c r="V382" s="34" t="s">
        <v>2078</v>
      </c>
      <c r="W382" s="33" t="s">
        <v>2079</v>
      </c>
      <c r="X382" s="33"/>
      <c r="Y382" s="31" t="s">
        <v>2080</v>
      </c>
    </row>
    <row r="383" spans="1:25" ht="25.5" customHeight="1" x14ac:dyDescent="0.2">
      <c r="A383" s="30" t="s">
        <v>1294</v>
      </c>
      <c r="B383" s="33"/>
      <c r="C383" s="30" t="s">
        <v>2081</v>
      </c>
      <c r="D383" s="33">
        <v>2002</v>
      </c>
      <c r="E383" s="30"/>
      <c r="F383" s="35"/>
      <c r="G383" s="35"/>
      <c r="H383" s="36" t="s">
        <v>121</v>
      </c>
      <c r="I383" s="36" t="s">
        <v>121</v>
      </c>
      <c r="J383" s="36"/>
      <c r="K383" s="33" t="s">
        <v>126</v>
      </c>
      <c r="L383" s="32"/>
      <c r="M383" s="32"/>
      <c r="N383" s="32"/>
      <c r="O383" s="32"/>
      <c r="P383" s="33"/>
      <c r="Q383" s="33"/>
      <c r="R383" s="33"/>
      <c r="S383" s="33"/>
      <c r="T383" s="33"/>
      <c r="U383" s="33"/>
      <c r="V383" s="34" t="s">
        <v>92</v>
      </c>
      <c r="W383" s="33"/>
      <c r="X383" s="33"/>
      <c r="Y383" s="31" t="s">
        <v>114</v>
      </c>
    </row>
    <row r="384" spans="1:25" ht="25.5" x14ac:dyDescent="0.2">
      <c r="A384" s="30" t="s">
        <v>2082</v>
      </c>
      <c r="B384" s="33" t="s">
        <v>2082</v>
      </c>
      <c r="C384" s="30" t="s">
        <v>2083</v>
      </c>
      <c r="D384" s="33">
        <v>2002</v>
      </c>
      <c r="E384" s="30" t="s">
        <v>320</v>
      </c>
      <c r="F384" s="34"/>
      <c r="G384" s="34"/>
      <c r="H384" s="34"/>
      <c r="I384" s="34"/>
      <c r="J384" s="34" t="s">
        <v>77</v>
      </c>
      <c r="K384" s="33" t="s">
        <v>134</v>
      </c>
      <c r="L384" s="32">
        <v>160</v>
      </c>
      <c r="M384" s="32">
        <v>4</v>
      </c>
      <c r="N384" s="32">
        <v>399</v>
      </c>
      <c r="O384" s="32">
        <v>400</v>
      </c>
      <c r="P384" s="33" t="s">
        <v>2084</v>
      </c>
      <c r="Q384" s="33" t="str">
        <f>HYPERLINK("http://dx.doi.org/10.3406/bulmo.2002.1158","http://dx.doi.org/10.3406/bulmo.2002.1158")</f>
        <v>http://dx.doi.org/10.3406/bulmo.2002.1158</v>
      </c>
      <c r="R384" s="33"/>
      <c r="S384" s="33" t="s">
        <v>260</v>
      </c>
      <c r="T384" s="33" t="s">
        <v>260</v>
      </c>
      <c r="U384" s="33" t="s">
        <v>260</v>
      </c>
      <c r="V384" s="34" t="s">
        <v>100</v>
      </c>
      <c r="W384" s="33"/>
      <c r="X384" s="33"/>
      <c r="Y384" s="31" t="s">
        <v>262</v>
      </c>
    </row>
    <row r="385" spans="1:25" ht="38.25" customHeight="1" x14ac:dyDescent="0.2">
      <c r="A385" s="30" t="s">
        <v>2085</v>
      </c>
      <c r="B385" s="33"/>
      <c r="C385" s="30" t="s">
        <v>2086</v>
      </c>
      <c r="D385" s="33">
        <v>2002</v>
      </c>
      <c r="E385" s="30"/>
      <c r="F385" s="36" t="s">
        <v>2087</v>
      </c>
      <c r="G385" s="36" t="s">
        <v>2087</v>
      </c>
      <c r="H385" s="36" t="s">
        <v>2087</v>
      </c>
      <c r="I385" s="36" t="s">
        <v>2087</v>
      </c>
      <c r="J385" s="36"/>
      <c r="K385" s="33" t="s">
        <v>113</v>
      </c>
      <c r="L385" s="32"/>
      <c r="M385" s="32"/>
      <c r="N385" s="32"/>
      <c r="O385" s="32"/>
      <c r="P385" s="33"/>
      <c r="Q385" s="33"/>
      <c r="R385" s="33"/>
      <c r="S385" s="33"/>
      <c r="T385" s="33"/>
      <c r="U385" s="33"/>
      <c r="V385" s="34" t="s">
        <v>92</v>
      </c>
      <c r="W385" s="33"/>
      <c r="X385" s="33"/>
      <c r="Y385" s="31" t="s">
        <v>114</v>
      </c>
    </row>
    <row r="386" spans="1:25" ht="38.25" x14ac:dyDescent="0.2">
      <c r="A386" s="30" t="s">
        <v>2088</v>
      </c>
      <c r="B386" s="33"/>
      <c r="C386" s="30" t="s">
        <v>2089</v>
      </c>
      <c r="D386" s="33">
        <v>2002</v>
      </c>
      <c r="E386" s="30" t="s">
        <v>1985</v>
      </c>
      <c r="F386" s="35"/>
      <c r="G386" s="35"/>
      <c r="H386" s="36">
        <v>4</v>
      </c>
      <c r="I386" s="36"/>
      <c r="J386" s="36"/>
      <c r="K386" s="33" t="s">
        <v>231</v>
      </c>
      <c r="L386" s="32"/>
      <c r="M386" s="32"/>
      <c r="N386" s="32"/>
      <c r="O386" s="32"/>
      <c r="P386" s="33"/>
      <c r="Q386" s="33"/>
      <c r="R386" s="33" t="s">
        <v>1987</v>
      </c>
      <c r="S386" s="33" t="s">
        <v>1988</v>
      </c>
      <c r="T386" s="33" t="s">
        <v>1989</v>
      </c>
      <c r="U386" s="33"/>
      <c r="V386" s="34" t="s">
        <v>551</v>
      </c>
      <c r="W386" s="33"/>
      <c r="X386" s="33"/>
      <c r="Y386" s="31" t="s">
        <v>114</v>
      </c>
    </row>
    <row r="387" spans="1:25" ht="38.25" x14ac:dyDescent="0.2">
      <c r="A387" s="30" t="s">
        <v>2090</v>
      </c>
      <c r="B387" s="33"/>
      <c r="C387" s="30" t="s">
        <v>2091</v>
      </c>
      <c r="D387" s="33">
        <v>2002</v>
      </c>
      <c r="E387" s="30" t="s">
        <v>1985</v>
      </c>
      <c r="F387" s="36">
        <v>1</v>
      </c>
      <c r="G387" s="36">
        <v>1</v>
      </c>
      <c r="H387" s="36">
        <v>1</v>
      </c>
      <c r="I387" s="36">
        <v>1</v>
      </c>
      <c r="J387" s="36"/>
      <c r="K387" s="33" t="s">
        <v>126</v>
      </c>
      <c r="L387" s="32"/>
      <c r="M387" s="32"/>
      <c r="N387" s="32"/>
      <c r="O387" s="32"/>
      <c r="P387" s="33"/>
      <c r="Q387" s="33"/>
      <c r="R387" s="33" t="s">
        <v>1987</v>
      </c>
      <c r="S387" s="33" t="s">
        <v>1988</v>
      </c>
      <c r="T387" s="33" t="s">
        <v>1989</v>
      </c>
      <c r="U387" s="33"/>
      <c r="V387" s="34" t="s">
        <v>551</v>
      </c>
      <c r="W387" s="33"/>
      <c r="X387" s="33"/>
      <c r="Y387" s="31" t="s">
        <v>114</v>
      </c>
    </row>
    <row r="388" spans="1:25" ht="38.25" x14ac:dyDescent="0.2">
      <c r="A388" s="30" t="s">
        <v>2092</v>
      </c>
      <c r="B388" s="33"/>
      <c r="C388" s="30" t="s">
        <v>2093</v>
      </c>
      <c r="D388" s="33">
        <v>2002</v>
      </c>
      <c r="E388" s="30" t="s">
        <v>1985</v>
      </c>
      <c r="F388" s="35"/>
      <c r="G388" s="35"/>
      <c r="H388" s="36">
        <v>5</v>
      </c>
      <c r="I388" s="36">
        <v>5</v>
      </c>
      <c r="J388" s="36"/>
      <c r="K388" s="33" t="s">
        <v>113</v>
      </c>
      <c r="L388" s="32"/>
      <c r="M388" s="32"/>
      <c r="N388" s="32"/>
      <c r="O388" s="32"/>
      <c r="P388" s="33"/>
      <c r="Q388" s="33"/>
      <c r="R388" s="33" t="s">
        <v>1987</v>
      </c>
      <c r="S388" s="33" t="s">
        <v>1988</v>
      </c>
      <c r="T388" s="33" t="s">
        <v>1989</v>
      </c>
      <c r="U388" s="33"/>
      <c r="V388" s="34" t="s">
        <v>551</v>
      </c>
      <c r="W388" s="33"/>
      <c r="X388" s="33"/>
      <c r="Y388" s="31" t="s">
        <v>114</v>
      </c>
    </row>
    <row r="389" spans="1:25" ht="38.25" x14ac:dyDescent="0.2">
      <c r="A389" s="30" t="s">
        <v>2094</v>
      </c>
      <c r="B389" s="33"/>
      <c r="C389" s="30" t="s">
        <v>2095</v>
      </c>
      <c r="D389" s="33">
        <v>2001</v>
      </c>
      <c r="E389" s="30" t="s">
        <v>2096</v>
      </c>
      <c r="F389" s="34" t="s">
        <v>77</v>
      </c>
      <c r="G389" s="33"/>
      <c r="H389" s="33"/>
      <c r="I389" s="33"/>
      <c r="J389" s="33"/>
      <c r="K389" s="33" t="s">
        <v>134</v>
      </c>
      <c r="L389" s="32"/>
      <c r="M389" s="32"/>
      <c r="N389" s="32" t="s">
        <v>2097</v>
      </c>
      <c r="O389" s="32" t="s">
        <v>2097</v>
      </c>
      <c r="P389" s="33"/>
      <c r="Q389" s="33"/>
      <c r="R389" s="33"/>
      <c r="S389" s="33"/>
      <c r="T389" s="33"/>
      <c r="U389" s="33"/>
      <c r="V389" s="34" t="s">
        <v>136</v>
      </c>
      <c r="W389" s="33" t="s">
        <v>2098</v>
      </c>
      <c r="X389" s="33"/>
      <c r="Y389" s="31" t="s">
        <v>1579</v>
      </c>
    </row>
    <row r="390" spans="1:25" ht="38.25" x14ac:dyDescent="0.2">
      <c r="A390" s="30" t="s">
        <v>2099</v>
      </c>
      <c r="B390" s="33"/>
      <c r="C390" s="30" t="s">
        <v>2100</v>
      </c>
      <c r="D390" s="33">
        <v>2001</v>
      </c>
      <c r="E390" s="30" t="s">
        <v>2101</v>
      </c>
      <c r="F390" s="42"/>
      <c r="G390" s="42"/>
      <c r="H390" s="36">
        <v>1</v>
      </c>
      <c r="I390" s="36">
        <v>1</v>
      </c>
      <c r="J390" s="43"/>
      <c r="K390" s="33" t="s">
        <v>412</v>
      </c>
      <c r="L390" s="32">
        <v>75</v>
      </c>
      <c r="M390" s="32">
        <v>4</v>
      </c>
      <c r="N390" s="32">
        <v>317</v>
      </c>
      <c r="O390" s="32">
        <v>326</v>
      </c>
      <c r="P390" s="33"/>
      <c r="Q390" s="33"/>
      <c r="R390" s="33"/>
      <c r="S390" s="33"/>
      <c r="T390" s="33"/>
      <c r="U390" s="33"/>
      <c r="V390" s="34" t="s">
        <v>100</v>
      </c>
      <c r="W390" s="33" t="s">
        <v>2102</v>
      </c>
      <c r="X390" s="33"/>
      <c r="Y390" s="31" t="s">
        <v>2103</v>
      </c>
    </row>
    <row r="391" spans="1:25" ht="38.25" x14ac:dyDescent="0.2">
      <c r="A391" s="30" t="s">
        <v>2104</v>
      </c>
      <c r="B391" s="33"/>
      <c r="C391" s="30" t="s">
        <v>2105</v>
      </c>
      <c r="D391" s="33">
        <v>2001</v>
      </c>
      <c r="E391" s="30" t="s">
        <v>2106</v>
      </c>
      <c r="F391" s="35"/>
      <c r="G391" s="35"/>
      <c r="H391" s="36" t="s">
        <v>2107</v>
      </c>
      <c r="I391" s="36" t="s">
        <v>2107</v>
      </c>
      <c r="J391" s="36"/>
      <c r="K391" s="33" t="s">
        <v>1972</v>
      </c>
      <c r="L391" s="32">
        <v>10</v>
      </c>
      <c r="M391" s="32"/>
      <c r="N391" s="32">
        <v>1683</v>
      </c>
      <c r="O391" s="32">
        <v>1701</v>
      </c>
      <c r="P391" s="33"/>
      <c r="Q391" s="33"/>
      <c r="R391" s="33"/>
      <c r="S391" s="33"/>
      <c r="T391" s="33"/>
      <c r="U391" s="33"/>
      <c r="V391" s="34" t="s">
        <v>100</v>
      </c>
      <c r="W391" s="33"/>
      <c r="X391" s="33"/>
      <c r="Y391" s="31" t="s">
        <v>114</v>
      </c>
    </row>
    <row r="392" spans="1:25" ht="38.25" x14ac:dyDescent="0.2">
      <c r="A392" s="30" t="s">
        <v>2108</v>
      </c>
      <c r="B392" s="33" t="s">
        <v>2109</v>
      </c>
      <c r="C392" s="30" t="s">
        <v>2110</v>
      </c>
      <c r="D392" s="33">
        <v>2001</v>
      </c>
      <c r="E392" s="30" t="s">
        <v>2111</v>
      </c>
      <c r="F392" s="34"/>
      <c r="G392" s="34"/>
      <c r="H392" s="34"/>
      <c r="I392" s="34"/>
      <c r="J392" s="34"/>
      <c r="K392" s="33" t="s">
        <v>126</v>
      </c>
      <c r="L392" s="32">
        <v>1</v>
      </c>
      <c r="M392" s="32">
        <v>45323</v>
      </c>
      <c r="N392" s="32">
        <v>239</v>
      </c>
      <c r="O392" s="32">
        <v>242</v>
      </c>
      <c r="P392" s="33"/>
      <c r="Q392" s="33"/>
      <c r="R392" s="33"/>
      <c r="S392" s="33"/>
      <c r="T392" s="33"/>
      <c r="U392" s="33"/>
      <c r="V392" s="34" t="s">
        <v>100</v>
      </c>
      <c r="W392" s="33" t="s">
        <v>2112</v>
      </c>
      <c r="X392" s="33" t="s">
        <v>2113</v>
      </c>
      <c r="Y392" s="31" t="s">
        <v>166</v>
      </c>
    </row>
    <row r="393" spans="1:25" ht="38.25" x14ac:dyDescent="0.2">
      <c r="A393" s="30" t="s">
        <v>2114</v>
      </c>
      <c r="B393" s="33"/>
      <c r="C393" s="30" t="s">
        <v>2115</v>
      </c>
      <c r="D393" s="33">
        <v>2001</v>
      </c>
      <c r="E393" s="30" t="s">
        <v>2116</v>
      </c>
      <c r="F393" s="34" t="s">
        <v>77</v>
      </c>
      <c r="G393" s="34"/>
      <c r="H393" s="34" t="s">
        <v>77</v>
      </c>
      <c r="I393" s="34" t="s">
        <v>77</v>
      </c>
      <c r="J393" s="34"/>
      <c r="K393" s="33" t="s">
        <v>126</v>
      </c>
      <c r="L393" s="32">
        <v>43</v>
      </c>
      <c r="M393" s="32"/>
      <c r="N393" s="32">
        <v>41</v>
      </c>
      <c r="O393" s="32">
        <v>50</v>
      </c>
      <c r="P393" s="33"/>
      <c r="Q393" s="33" t="s">
        <v>2117</v>
      </c>
      <c r="R393" s="33"/>
      <c r="S393" s="33"/>
      <c r="T393" s="33"/>
      <c r="U393" s="33"/>
      <c r="V393" s="34"/>
      <c r="W393" s="33"/>
      <c r="X393" s="33"/>
      <c r="Y393" s="31"/>
    </row>
    <row r="394" spans="1:25" ht="63.75" x14ac:dyDescent="0.2">
      <c r="A394" s="30" t="s">
        <v>2118</v>
      </c>
      <c r="B394" s="33"/>
      <c r="C394" s="30" t="s">
        <v>2119</v>
      </c>
      <c r="D394" s="33">
        <v>2001</v>
      </c>
      <c r="E394" s="30" t="s">
        <v>2120</v>
      </c>
      <c r="F394" s="36">
        <v>4</v>
      </c>
      <c r="G394" s="36"/>
      <c r="H394" s="36">
        <v>4</v>
      </c>
      <c r="I394" s="36"/>
      <c r="J394" s="36"/>
      <c r="K394" s="33" t="s">
        <v>126</v>
      </c>
      <c r="L394" s="32"/>
      <c r="M394" s="32"/>
      <c r="N394" s="32" t="s">
        <v>2121</v>
      </c>
      <c r="O394" s="32" t="s">
        <v>2121</v>
      </c>
      <c r="P394" s="33"/>
      <c r="Q394" s="33"/>
      <c r="R394" s="33"/>
      <c r="S394" s="33"/>
      <c r="T394" s="33"/>
      <c r="U394" s="33"/>
      <c r="V394" s="34" t="s">
        <v>219</v>
      </c>
      <c r="W394" s="33"/>
      <c r="X394" s="33"/>
      <c r="Y394" s="31" t="s">
        <v>1560</v>
      </c>
    </row>
    <row r="395" spans="1:25" ht="76.5" x14ac:dyDescent="0.2">
      <c r="A395" s="30" t="s">
        <v>2122</v>
      </c>
      <c r="B395" s="33"/>
      <c r="C395" s="30" t="s">
        <v>2123</v>
      </c>
      <c r="D395" s="33">
        <v>2001</v>
      </c>
      <c r="E395" s="30" t="s">
        <v>2124</v>
      </c>
      <c r="F395" s="35"/>
      <c r="G395" s="35"/>
      <c r="H395" s="36">
        <v>1</v>
      </c>
      <c r="I395" s="36">
        <v>1</v>
      </c>
      <c r="J395" s="36"/>
      <c r="K395" s="33" t="s">
        <v>129</v>
      </c>
      <c r="L395" s="32"/>
      <c r="M395" s="32"/>
      <c r="N395" s="32" t="s">
        <v>1592</v>
      </c>
      <c r="O395" s="32" t="s">
        <v>1592</v>
      </c>
      <c r="P395" s="33"/>
      <c r="Q395" s="33"/>
      <c r="R395" s="33" t="s">
        <v>2125</v>
      </c>
      <c r="S395" s="33" t="s">
        <v>2126</v>
      </c>
      <c r="T395" s="33" t="s">
        <v>813</v>
      </c>
      <c r="U395" s="33"/>
      <c r="V395" s="34" t="s">
        <v>551</v>
      </c>
      <c r="W395" s="33"/>
      <c r="X395" s="33"/>
      <c r="Y395" s="31" t="s">
        <v>114</v>
      </c>
    </row>
    <row r="396" spans="1:25" ht="63.75" x14ac:dyDescent="0.2">
      <c r="A396" s="30" t="s">
        <v>2127</v>
      </c>
      <c r="B396" s="33"/>
      <c r="C396" s="30" t="s">
        <v>2128</v>
      </c>
      <c r="D396" s="33">
        <v>2001</v>
      </c>
      <c r="E396" s="30" t="s">
        <v>2129</v>
      </c>
      <c r="F396" s="34" t="s">
        <v>77</v>
      </c>
      <c r="G396" s="33"/>
      <c r="H396" s="33"/>
      <c r="I396" s="33"/>
      <c r="J396" s="33"/>
      <c r="K396" s="33" t="s">
        <v>89</v>
      </c>
      <c r="L396" s="32"/>
      <c r="M396" s="32"/>
      <c r="N396" s="32">
        <v>3</v>
      </c>
      <c r="O396" s="32">
        <v>125</v>
      </c>
      <c r="P396" s="33"/>
      <c r="Q396" s="33"/>
      <c r="R396" s="33"/>
      <c r="S396" s="33"/>
      <c r="T396" s="33"/>
      <c r="U396" s="33"/>
      <c r="V396" s="34" t="s">
        <v>136</v>
      </c>
      <c r="W396" s="33" t="s">
        <v>2130</v>
      </c>
      <c r="X396" s="33"/>
      <c r="Y396" s="31" t="s">
        <v>1644</v>
      </c>
    </row>
    <row r="397" spans="1:25" ht="51" x14ac:dyDescent="0.2">
      <c r="A397" s="30" t="s">
        <v>2131</v>
      </c>
      <c r="B397" s="33"/>
      <c r="C397" s="30" t="s">
        <v>2132</v>
      </c>
      <c r="D397" s="33">
        <v>2001</v>
      </c>
      <c r="E397" s="30"/>
      <c r="F397" s="36">
        <v>4</v>
      </c>
      <c r="G397" s="36"/>
      <c r="H397" s="36">
        <v>4</v>
      </c>
      <c r="I397" s="36"/>
      <c r="J397" s="36"/>
      <c r="K397" s="33" t="s">
        <v>1972</v>
      </c>
      <c r="L397" s="32"/>
      <c r="M397" s="32"/>
      <c r="N397" s="32" t="s">
        <v>2121</v>
      </c>
      <c r="O397" s="32" t="s">
        <v>2121</v>
      </c>
      <c r="P397" s="33"/>
      <c r="Q397" s="33"/>
      <c r="R397" s="33"/>
      <c r="S397" s="33"/>
      <c r="T397" s="33"/>
      <c r="U397" s="33"/>
      <c r="V397" s="34" t="s">
        <v>92</v>
      </c>
      <c r="W397" s="33"/>
      <c r="X397" s="33"/>
      <c r="Y397" s="31" t="s">
        <v>1560</v>
      </c>
    </row>
    <row r="398" spans="1:25" ht="38.25" x14ac:dyDescent="0.2">
      <c r="A398" s="30" t="s">
        <v>2133</v>
      </c>
      <c r="B398" s="33"/>
      <c r="C398" s="30" t="s">
        <v>2134</v>
      </c>
      <c r="D398" s="33">
        <v>2001</v>
      </c>
      <c r="E398" s="30" t="s">
        <v>1985</v>
      </c>
      <c r="F398" s="34" t="s">
        <v>77</v>
      </c>
      <c r="G398" s="34"/>
      <c r="H398" s="34" t="s">
        <v>77</v>
      </c>
      <c r="I398" s="34" t="s">
        <v>77</v>
      </c>
      <c r="J398" s="34"/>
      <c r="K398" s="33" t="s">
        <v>134</v>
      </c>
      <c r="L398" s="32"/>
      <c r="M398" s="32"/>
      <c r="N398" s="32"/>
      <c r="O398" s="32"/>
      <c r="P398" s="33"/>
      <c r="Q398" s="33"/>
      <c r="R398" s="33" t="s">
        <v>1987</v>
      </c>
      <c r="S398" s="33" t="s">
        <v>1988</v>
      </c>
      <c r="T398" s="33" t="s">
        <v>1989</v>
      </c>
      <c r="U398" s="33"/>
      <c r="V398" s="34" t="s">
        <v>551</v>
      </c>
      <c r="W398" s="33" t="s">
        <v>2135</v>
      </c>
      <c r="X398" s="33"/>
      <c r="Y398" s="31" t="s">
        <v>2136</v>
      </c>
    </row>
    <row r="399" spans="1:25" ht="89.25" x14ac:dyDescent="0.2">
      <c r="A399" s="30" t="s">
        <v>2137</v>
      </c>
      <c r="B399" s="33"/>
      <c r="C399" s="30" t="s">
        <v>2138</v>
      </c>
      <c r="D399" s="33">
        <v>2001</v>
      </c>
      <c r="E399" s="30"/>
      <c r="F399" s="34" t="s">
        <v>77</v>
      </c>
      <c r="G399" s="34"/>
      <c r="H399" s="34" t="s">
        <v>77</v>
      </c>
      <c r="I399" s="34" t="s">
        <v>77</v>
      </c>
      <c r="J399" s="34"/>
      <c r="K399" s="33" t="s">
        <v>113</v>
      </c>
      <c r="L399" s="32"/>
      <c r="M399" s="32"/>
      <c r="N399" s="32" t="s">
        <v>2139</v>
      </c>
      <c r="O399" s="32" t="s">
        <v>2139</v>
      </c>
      <c r="P399" s="33"/>
      <c r="Q399" s="33" t="s">
        <v>2140</v>
      </c>
      <c r="R399" s="33"/>
      <c r="S399" s="33"/>
      <c r="T399" s="33"/>
      <c r="U399" s="33"/>
      <c r="V399" s="34" t="s">
        <v>92</v>
      </c>
      <c r="W399" s="33" t="s">
        <v>2141</v>
      </c>
      <c r="X399" s="33"/>
      <c r="Y399" s="31" t="s">
        <v>2142</v>
      </c>
    </row>
    <row r="400" spans="1:25" ht="76.5" x14ac:dyDescent="0.2">
      <c r="A400" s="30" t="s">
        <v>2143</v>
      </c>
      <c r="B400" s="33"/>
      <c r="C400" s="30" t="s">
        <v>2144</v>
      </c>
      <c r="D400" s="33">
        <v>2001</v>
      </c>
      <c r="E400" s="30" t="s">
        <v>2124</v>
      </c>
      <c r="F400" s="35"/>
      <c r="G400" s="35"/>
      <c r="H400" s="36">
        <v>1</v>
      </c>
      <c r="I400" s="36">
        <v>1</v>
      </c>
      <c r="J400" s="36"/>
      <c r="K400" s="33" t="s">
        <v>126</v>
      </c>
      <c r="L400" s="32"/>
      <c r="M400" s="32"/>
      <c r="N400" s="32"/>
      <c r="O400" s="32"/>
      <c r="P400" s="33"/>
      <c r="Q400" s="33"/>
      <c r="R400" s="33" t="s">
        <v>2125</v>
      </c>
      <c r="S400" s="33" t="s">
        <v>2126</v>
      </c>
      <c r="T400" s="33" t="s">
        <v>813</v>
      </c>
      <c r="U400" s="33"/>
      <c r="V400" s="34" t="s">
        <v>551</v>
      </c>
      <c r="W400" s="33" t="s">
        <v>2145</v>
      </c>
      <c r="X400" s="33"/>
      <c r="Y400" s="31" t="s">
        <v>2003</v>
      </c>
    </row>
    <row r="401" spans="1:25" ht="51" x14ac:dyDescent="0.2">
      <c r="A401" s="30" t="s">
        <v>2146</v>
      </c>
      <c r="B401" s="33" t="s">
        <v>2147</v>
      </c>
      <c r="C401" s="30" t="s">
        <v>2148</v>
      </c>
      <c r="D401" s="33">
        <v>2001</v>
      </c>
      <c r="E401" s="30" t="s">
        <v>2149</v>
      </c>
      <c r="F401" s="34"/>
      <c r="G401" s="34"/>
      <c r="H401" s="34"/>
      <c r="I401" s="34"/>
      <c r="J401" s="34" t="s">
        <v>77</v>
      </c>
      <c r="K401" s="33" t="s">
        <v>186</v>
      </c>
      <c r="L401" s="32">
        <v>84</v>
      </c>
      <c r="M401" s="32">
        <v>11</v>
      </c>
      <c r="N401" s="32">
        <v>1477</v>
      </c>
      <c r="O401" s="32">
        <v>1481</v>
      </c>
      <c r="P401" s="33" t="s">
        <v>2150</v>
      </c>
      <c r="Q401" s="33" t="str">
        <f>HYPERLINK("http://dx.doi.org/10.1054/bjoc.2001.1752","http://dx.doi.org/10.1054/bjoc.2001.1752")</f>
        <v>http://dx.doi.org/10.1054/bjoc.2001.1752</v>
      </c>
      <c r="R401" s="33"/>
      <c r="S401" s="33" t="s">
        <v>260</v>
      </c>
      <c r="T401" s="33" t="s">
        <v>260</v>
      </c>
      <c r="U401" s="33"/>
      <c r="V401" s="34" t="s">
        <v>100</v>
      </c>
      <c r="W401" s="33" t="s">
        <v>2151</v>
      </c>
      <c r="X401" s="33" t="s">
        <v>2152</v>
      </c>
      <c r="Y401" s="31" t="s">
        <v>143</v>
      </c>
    </row>
    <row r="402" spans="1:25" ht="38.25" customHeight="1" x14ac:dyDescent="0.2">
      <c r="A402" s="30" t="s">
        <v>2153</v>
      </c>
      <c r="B402" s="33"/>
      <c r="C402" s="30" t="s">
        <v>2154</v>
      </c>
      <c r="D402" s="33">
        <v>2001</v>
      </c>
      <c r="E402" s="30" t="s">
        <v>2155</v>
      </c>
      <c r="F402" s="34" t="s">
        <v>77</v>
      </c>
      <c r="G402" s="34"/>
      <c r="H402" s="34" t="s">
        <v>77</v>
      </c>
      <c r="I402" s="34" t="s">
        <v>77</v>
      </c>
      <c r="J402" s="34"/>
      <c r="K402" s="33" t="s">
        <v>155</v>
      </c>
      <c r="L402" s="32"/>
      <c r="M402" s="32"/>
      <c r="N402" s="32" t="s">
        <v>1757</v>
      </c>
      <c r="O402" s="32" t="s">
        <v>1757</v>
      </c>
      <c r="P402" s="33"/>
      <c r="Q402" s="33"/>
      <c r="R402" s="33"/>
      <c r="S402" s="33"/>
      <c r="T402" s="33"/>
      <c r="U402" s="33"/>
      <c r="V402" s="34" t="s">
        <v>136</v>
      </c>
      <c r="W402" s="33" t="s">
        <v>2156</v>
      </c>
      <c r="X402" s="33"/>
      <c r="Y402" s="31" t="s">
        <v>1171</v>
      </c>
    </row>
    <row r="403" spans="1:25" ht="38.25" x14ac:dyDescent="0.2">
      <c r="A403" s="30" t="s">
        <v>1605</v>
      </c>
      <c r="B403" s="33" t="s">
        <v>1879</v>
      </c>
      <c r="C403" s="30" t="s">
        <v>2157</v>
      </c>
      <c r="D403" s="33">
        <v>2001</v>
      </c>
      <c r="E403" s="30" t="s">
        <v>2158</v>
      </c>
      <c r="F403" s="34"/>
      <c r="G403" s="34"/>
      <c r="H403" s="34"/>
      <c r="I403" s="34" t="s">
        <v>77</v>
      </c>
      <c r="J403" s="34"/>
      <c r="K403" s="33" t="s">
        <v>126</v>
      </c>
      <c r="L403" s="32">
        <v>452</v>
      </c>
      <c r="M403" s="32"/>
      <c r="N403" s="32">
        <v>109</v>
      </c>
      <c r="O403" s="32">
        <v>119</v>
      </c>
      <c r="P403" s="33" t="s">
        <v>2159</v>
      </c>
      <c r="Q403" s="33" t="str">
        <f>HYPERLINK("http://dx.doi.org/10.1023/A:1011980011889","http://dx.doi.org/10.1023/A:1011980011889")</f>
        <v>http://dx.doi.org/10.1023/A:1011980011889</v>
      </c>
      <c r="R403" s="33"/>
      <c r="S403" s="33" t="s">
        <v>260</v>
      </c>
      <c r="T403" s="33" t="s">
        <v>260</v>
      </c>
      <c r="U403" s="33"/>
      <c r="V403" s="34" t="s">
        <v>100</v>
      </c>
      <c r="W403" s="33" t="s">
        <v>2160</v>
      </c>
      <c r="X403" s="33" t="s">
        <v>2161</v>
      </c>
      <c r="Y403" s="31" t="s">
        <v>143</v>
      </c>
    </row>
    <row r="404" spans="1:25" ht="38.25" x14ac:dyDescent="0.2">
      <c r="A404" s="30" t="s">
        <v>2162</v>
      </c>
      <c r="B404" s="33"/>
      <c r="C404" s="30" t="s">
        <v>2163</v>
      </c>
      <c r="D404" s="33">
        <v>2001</v>
      </c>
      <c r="E404" s="30" t="s">
        <v>2164</v>
      </c>
      <c r="F404" s="36"/>
      <c r="G404" s="36"/>
      <c r="H404" s="36"/>
      <c r="I404" s="36">
        <v>1</v>
      </c>
      <c r="J404" s="36"/>
      <c r="K404" s="33" t="s">
        <v>117</v>
      </c>
      <c r="L404" s="32"/>
      <c r="M404" s="32"/>
      <c r="N404" s="32" t="s">
        <v>2165</v>
      </c>
      <c r="O404" s="32" t="s">
        <v>2165</v>
      </c>
      <c r="P404" s="33"/>
      <c r="Q404" s="33"/>
      <c r="R404" s="33"/>
      <c r="S404" s="33"/>
      <c r="T404" s="33"/>
      <c r="U404" s="33"/>
      <c r="V404" s="34" t="s">
        <v>92</v>
      </c>
      <c r="W404" s="33"/>
      <c r="X404" s="33"/>
      <c r="Y404" s="31" t="s">
        <v>114</v>
      </c>
    </row>
    <row r="405" spans="1:25" ht="63.75" x14ac:dyDescent="0.2">
      <c r="A405" s="30" t="s">
        <v>2166</v>
      </c>
      <c r="B405" s="33"/>
      <c r="C405" s="30" t="s">
        <v>2167</v>
      </c>
      <c r="D405" s="33">
        <v>2001</v>
      </c>
      <c r="E405" s="30"/>
      <c r="F405" s="35"/>
      <c r="G405" s="35"/>
      <c r="H405" s="36" t="s">
        <v>2168</v>
      </c>
      <c r="I405" s="36"/>
      <c r="J405" s="36"/>
      <c r="K405" s="33" t="s">
        <v>126</v>
      </c>
      <c r="L405" s="32"/>
      <c r="M405" s="32"/>
      <c r="N405" s="32"/>
      <c r="O405" s="32"/>
      <c r="P405" s="33"/>
      <c r="Q405" s="33"/>
      <c r="R405" s="33"/>
      <c r="S405" s="33"/>
      <c r="T405" s="33"/>
      <c r="U405" s="33"/>
      <c r="V405" s="34" t="s">
        <v>92</v>
      </c>
      <c r="W405" s="33"/>
      <c r="X405" s="33"/>
      <c r="Y405" s="31" t="s">
        <v>114</v>
      </c>
    </row>
    <row r="406" spans="1:25" ht="25.5" x14ac:dyDescent="0.2">
      <c r="A406" s="30" t="s">
        <v>1294</v>
      </c>
      <c r="B406" s="33"/>
      <c r="C406" s="30" t="s">
        <v>2169</v>
      </c>
      <c r="D406" s="33">
        <v>2001</v>
      </c>
      <c r="E406" s="30"/>
      <c r="F406" s="36" t="s">
        <v>121</v>
      </c>
      <c r="G406" s="36"/>
      <c r="H406" s="36"/>
      <c r="I406" s="36"/>
      <c r="J406" s="36"/>
      <c r="K406" s="33" t="s">
        <v>126</v>
      </c>
      <c r="L406" s="32"/>
      <c r="M406" s="32"/>
      <c r="N406" s="32"/>
      <c r="O406" s="32"/>
      <c r="P406" s="33"/>
      <c r="Q406" s="33"/>
      <c r="R406" s="33"/>
      <c r="S406" s="33"/>
      <c r="T406" s="33"/>
      <c r="U406" s="33"/>
      <c r="V406" s="34" t="s">
        <v>92</v>
      </c>
      <c r="W406" s="33"/>
      <c r="X406" s="33"/>
      <c r="Y406" s="31" t="s">
        <v>114</v>
      </c>
    </row>
    <row r="407" spans="1:25" ht="51" x14ac:dyDescent="0.2">
      <c r="A407" s="30" t="s">
        <v>2170</v>
      </c>
      <c r="B407" s="33" t="s">
        <v>2171</v>
      </c>
      <c r="C407" s="30" t="s">
        <v>2172</v>
      </c>
      <c r="D407" s="33">
        <v>2001</v>
      </c>
      <c r="E407" s="30" t="s">
        <v>2173</v>
      </c>
      <c r="F407" s="34"/>
      <c r="G407" s="34"/>
      <c r="H407" s="34"/>
      <c r="I407" s="34"/>
      <c r="J407" s="34" t="s">
        <v>77</v>
      </c>
      <c r="K407" s="33" t="s">
        <v>218</v>
      </c>
      <c r="L407" s="32">
        <v>26</v>
      </c>
      <c r="M407" s="32">
        <v>45448</v>
      </c>
      <c r="N407" s="32">
        <v>467</v>
      </c>
      <c r="O407" s="32">
        <v>472</v>
      </c>
      <c r="P407" s="33" t="s">
        <v>2174</v>
      </c>
      <c r="Q407" s="33" t="str">
        <f>HYPERLINK("http://dx.doi.org/10.1016/S1464-1909(01)00036-3","http://dx.doi.org/10.1016/S1464-1909(01)00036-3")</f>
        <v>http://dx.doi.org/10.1016/S1464-1909(01)00036-3</v>
      </c>
      <c r="R407" s="33" t="s">
        <v>2175</v>
      </c>
      <c r="S407" s="33" t="s">
        <v>2176</v>
      </c>
      <c r="T407" s="33" t="s">
        <v>2177</v>
      </c>
      <c r="U407" s="33"/>
      <c r="V407" s="34" t="s">
        <v>100</v>
      </c>
      <c r="W407" s="33"/>
      <c r="X407" s="33" t="s">
        <v>2178</v>
      </c>
      <c r="Y407" s="31" t="s">
        <v>143</v>
      </c>
    </row>
    <row r="408" spans="1:25" ht="38.25" x14ac:dyDescent="0.2">
      <c r="A408" s="30" t="s">
        <v>2179</v>
      </c>
      <c r="B408" s="33"/>
      <c r="C408" s="30" t="s">
        <v>2180</v>
      </c>
      <c r="D408" s="33">
        <v>2000</v>
      </c>
      <c r="E408" s="30" t="s">
        <v>2181</v>
      </c>
      <c r="F408" s="33"/>
      <c r="G408" s="33"/>
      <c r="H408" s="33"/>
      <c r="I408" s="34" t="s">
        <v>77</v>
      </c>
      <c r="J408" s="33"/>
      <c r="K408" s="33" t="s">
        <v>126</v>
      </c>
      <c r="L408" s="32"/>
      <c r="M408" s="32"/>
      <c r="N408" s="32" t="s">
        <v>2182</v>
      </c>
      <c r="O408" s="32" t="s">
        <v>2182</v>
      </c>
      <c r="P408" s="33"/>
      <c r="Q408" s="33"/>
      <c r="R408" s="33"/>
      <c r="S408" s="33"/>
      <c r="T408" s="33"/>
      <c r="U408" s="33"/>
      <c r="V408" s="34" t="s">
        <v>92</v>
      </c>
      <c r="W408" s="33" t="s">
        <v>2183</v>
      </c>
      <c r="X408" s="33"/>
      <c r="Y408" s="31" t="s">
        <v>2184</v>
      </c>
    </row>
    <row r="409" spans="1:25" ht="76.5" x14ac:dyDescent="0.2">
      <c r="A409" s="30" t="s">
        <v>1983</v>
      </c>
      <c r="B409" s="33"/>
      <c r="C409" s="30" t="s">
        <v>2185</v>
      </c>
      <c r="D409" s="33">
        <v>2000</v>
      </c>
      <c r="E409" s="30" t="s">
        <v>2186</v>
      </c>
      <c r="F409" s="36" t="s">
        <v>1986</v>
      </c>
      <c r="G409" s="36"/>
      <c r="H409" s="36" t="s">
        <v>1986</v>
      </c>
      <c r="I409" s="36" t="s">
        <v>1986</v>
      </c>
      <c r="J409" s="36"/>
      <c r="K409" s="33" t="s">
        <v>218</v>
      </c>
      <c r="L409" s="32"/>
      <c r="M409" s="32"/>
      <c r="N409" s="32">
        <v>54</v>
      </c>
      <c r="O409" s="32">
        <v>69</v>
      </c>
      <c r="P409" s="33"/>
      <c r="Q409" s="33"/>
      <c r="R409" s="33"/>
      <c r="S409" s="33"/>
      <c r="T409" s="33"/>
      <c r="U409" s="33"/>
      <c r="V409" s="34" t="s">
        <v>100</v>
      </c>
      <c r="W409" s="33"/>
      <c r="X409" s="33"/>
      <c r="Y409" s="31" t="s">
        <v>114</v>
      </c>
    </row>
    <row r="410" spans="1:25" ht="25.5" x14ac:dyDescent="0.2">
      <c r="A410" s="30" t="s">
        <v>1329</v>
      </c>
      <c r="B410" s="33"/>
      <c r="C410" s="30" t="s">
        <v>2187</v>
      </c>
      <c r="D410" s="33">
        <v>2000</v>
      </c>
      <c r="E410" s="30" t="s">
        <v>2188</v>
      </c>
      <c r="F410" s="36" t="s">
        <v>2064</v>
      </c>
      <c r="G410" s="36"/>
      <c r="H410" s="36" t="s">
        <v>2064</v>
      </c>
      <c r="I410" s="36" t="s">
        <v>2064</v>
      </c>
      <c r="J410" s="36"/>
      <c r="K410" s="33" t="s">
        <v>99</v>
      </c>
      <c r="L410" s="32"/>
      <c r="M410" s="32"/>
      <c r="N410" s="32"/>
      <c r="O410" s="32"/>
      <c r="P410" s="33"/>
      <c r="Q410" s="33"/>
      <c r="R410" s="33"/>
      <c r="S410" s="33"/>
      <c r="T410" s="33"/>
      <c r="U410" s="33"/>
      <c r="V410" s="34" t="s">
        <v>136</v>
      </c>
      <c r="W410" s="33"/>
      <c r="X410" s="33"/>
      <c r="Y410" s="31" t="s">
        <v>2189</v>
      </c>
    </row>
    <row r="411" spans="1:25" ht="25.5" x14ac:dyDescent="0.2">
      <c r="A411" s="30" t="s">
        <v>1329</v>
      </c>
      <c r="B411" s="33"/>
      <c r="C411" s="30" t="s">
        <v>2190</v>
      </c>
      <c r="D411" s="33">
        <v>2000</v>
      </c>
      <c r="E411" s="30" t="s">
        <v>2188</v>
      </c>
      <c r="F411" s="34" t="s">
        <v>77</v>
      </c>
      <c r="G411" s="34"/>
      <c r="H411" s="34" t="s">
        <v>77</v>
      </c>
      <c r="I411" s="34" t="s">
        <v>77</v>
      </c>
      <c r="J411" s="34"/>
      <c r="K411" s="33" t="s">
        <v>99</v>
      </c>
      <c r="L411" s="32"/>
      <c r="M411" s="32"/>
      <c r="N411" s="32" t="s">
        <v>2191</v>
      </c>
      <c r="O411" s="32" t="s">
        <v>2191</v>
      </c>
      <c r="P411" s="33"/>
      <c r="Q411" s="33"/>
      <c r="R411" s="33"/>
      <c r="S411" s="33"/>
      <c r="T411" s="33"/>
      <c r="U411" s="33"/>
      <c r="V411" s="34" t="s">
        <v>136</v>
      </c>
      <c r="W411" s="33" t="s">
        <v>2192</v>
      </c>
      <c r="X411" s="33"/>
      <c r="Y411" s="31" t="s">
        <v>1171</v>
      </c>
    </row>
    <row r="412" spans="1:25" ht="38.25" x14ac:dyDescent="0.2">
      <c r="A412" s="30" t="s">
        <v>2193</v>
      </c>
      <c r="B412" s="33"/>
      <c r="C412" s="30" t="s">
        <v>2194</v>
      </c>
      <c r="D412" s="33">
        <v>2000</v>
      </c>
      <c r="E412" s="30"/>
      <c r="F412" s="36">
        <v>5</v>
      </c>
      <c r="G412" s="36"/>
      <c r="H412" s="36"/>
      <c r="I412" s="36"/>
      <c r="J412" s="36"/>
      <c r="K412" s="33" t="s">
        <v>117</v>
      </c>
      <c r="L412" s="32"/>
      <c r="M412" s="32"/>
      <c r="N412" s="32"/>
      <c r="O412" s="32"/>
      <c r="P412" s="33"/>
      <c r="Q412" s="33"/>
      <c r="R412" s="33"/>
      <c r="S412" s="33"/>
      <c r="T412" s="33"/>
      <c r="U412" s="33"/>
      <c r="V412" s="34" t="s">
        <v>92</v>
      </c>
      <c r="W412" s="33"/>
      <c r="X412" s="33"/>
      <c r="Y412" s="31" t="s">
        <v>114</v>
      </c>
    </row>
    <row r="413" spans="1:25" ht="25.5" x14ac:dyDescent="0.2">
      <c r="A413" s="30" t="s">
        <v>2195</v>
      </c>
      <c r="B413" s="33"/>
      <c r="C413" s="30" t="s">
        <v>2196</v>
      </c>
      <c r="D413" s="33">
        <v>2000</v>
      </c>
      <c r="E413" s="30"/>
      <c r="F413" s="36">
        <v>4</v>
      </c>
      <c r="G413" s="36"/>
      <c r="H413" s="36">
        <v>4</v>
      </c>
      <c r="I413" s="36"/>
      <c r="J413" s="36"/>
      <c r="K413" s="33" t="s">
        <v>117</v>
      </c>
      <c r="L413" s="32"/>
      <c r="M413" s="32"/>
      <c r="N413" s="32"/>
      <c r="O413" s="32"/>
      <c r="P413" s="33"/>
      <c r="Q413" s="33"/>
      <c r="R413" s="33"/>
      <c r="S413" s="33"/>
      <c r="T413" s="33"/>
      <c r="U413" s="33"/>
      <c r="V413" s="34" t="s">
        <v>92</v>
      </c>
      <c r="W413" s="33"/>
      <c r="X413" s="33"/>
      <c r="Y413" s="31" t="s">
        <v>114</v>
      </c>
    </row>
    <row r="414" spans="1:25" ht="25.5" x14ac:dyDescent="0.2">
      <c r="A414" s="30" t="s">
        <v>2197</v>
      </c>
      <c r="B414" s="33" t="s">
        <v>2198</v>
      </c>
      <c r="C414" s="30" t="s">
        <v>2199</v>
      </c>
      <c r="D414" s="33">
        <v>2000</v>
      </c>
      <c r="E414" s="30" t="s">
        <v>2200</v>
      </c>
      <c r="F414" s="34"/>
      <c r="G414" s="34"/>
      <c r="H414" s="34"/>
      <c r="I414" s="34" t="s">
        <v>77</v>
      </c>
      <c r="J414" s="34"/>
      <c r="K414" s="33" t="s">
        <v>113</v>
      </c>
      <c r="L414" s="32">
        <v>29</v>
      </c>
      <c r="M414" s="32">
        <v>2</v>
      </c>
      <c r="N414" s="32">
        <v>170</v>
      </c>
      <c r="O414" s="32">
        <v>183</v>
      </c>
      <c r="P414" s="33" t="s">
        <v>2201</v>
      </c>
      <c r="Q414" s="33"/>
      <c r="R414" s="33"/>
      <c r="S414" s="33"/>
      <c r="T414" s="33"/>
      <c r="U414" s="33"/>
      <c r="V414" s="34" t="s">
        <v>100</v>
      </c>
      <c r="W414" s="33" t="s">
        <v>2202</v>
      </c>
      <c r="X414" s="33" t="s">
        <v>2203</v>
      </c>
      <c r="Y414" s="31" t="s">
        <v>166</v>
      </c>
    </row>
    <row r="415" spans="1:25" ht="51" customHeight="1" x14ac:dyDescent="0.2">
      <c r="A415" s="30" t="s">
        <v>2204</v>
      </c>
      <c r="B415" s="33"/>
      <c r="C415" s="30" t="s">
        <v>2205</v>
      </c>
      <c r="D415" s="33">
        <v>2000</v>
      </c>
      <c r="E415" s="30"/>
      <c r="F415" s="36">
        <v>5</v>
      </c>
      <c r="G415" s="36"/>
      <c r="H415" s="36">
        <v>5</v>
      </c>
      <c r="I415" s="36">
        <v>5</v>
      </c>
      <c r="J415" s="36"/>
      <c r="K415" s="33" t="s">
        <v>113</v>
      </c>
      <c r="L415" s="32"/>
      <c r="M415" s="32"/>
      <c r="N415" s="32"/>
      <c r="O415" s="32"/>
      <c r="P415" s="33"/>
      <c r="Q415" s="33"/>
      <c r="R415" s="33"/>
      <c r="S415" s="33"/>
      <c r="T415" s="33"/>
      <c r="U415" s="33"/>
      <c r="V415" s="34" t="s">
        <v>290</v>
      </c>
      <c r="W415" s="33"/>
      <c r="X415" s="33"/>
      <c r="Y415" s="31" t="s">
        <v>114</v>
      </c>
    </row>
    <row r="416" spans="1:25" ht="38.25" x14ac:dyDescent="0.2">
      <c r="A416" s="30" t="s">
        <v>2206</v>
      </c>
      <c r="B416" s="33" t="s">
        <v>2206</v>
      </c>
      <c r="C416" s="30" t="s">
        <v>2207</v>
      </c>
      <c r="D416" s="33">
        <v>2000</v>
      </c>
      <c r="E416" s="30" t="s">
        <v>320</v>
      </c>
      <c r="F416" s="34"/>
      <c r="G416" s="34"/>
      <c r="H416" s="34"/>
      <c r="I416" s="34"/>
      <c r="J416" s="34" t="s">
        <v>77</v>
      </c>
      <c r="K416" s="33" t="s">
        <v>134</v>
      </c>
      <c r="L416" s="32">
        <v>158</v>
      </c>
      <c r="M416" s="32">
        <v>2</v>
      </c>
      <c r="N416" s="32">
        <v>151</v>
      </c>
      <c r="O416" s="32">
        <v>155</v>
      </c>
      <c r="P416" s="33" t="s">
        <v>260</v>
      </c>
      <c r="Q416" s="33" t="s">
        <v>2208</v>
      </c>
      <c r="R416" s="33"/>
      <c r="S416" s="33" t="s">
        <v>260</v>
      </c>
      <c r="T416" s="33" t="s">
        <v>260</v>
      </c>
      <c r="U416" s="33" t="s">
        <v>260</v>
      </c>
      <c r="V416" s="34" t="s">
        <v>100</v>
      </c>
      <c r="W416" s="33"/>
      <c r="X416" s="33"/>
      <c r="Y416" s="31" t="s">
        <v>262</v>
      </c>
    </row>
    <row r="417" spans="1:25" ht="38.25" x14ac:dyDescent="0.2">
      <c r="A417" s="30" t="s">
        <v>2209</v>
      </c>
      <c r="B417" s="33"/>
      <c r="C417" s="30" t="s">
        <v>2210</v>
      </c>
      <c r="D417" s="33">
        <v>2000</v>
      </c>
      <c r="E417" s="30" t="s">
        <v>2211</v>
      </c>
      <c r="F417" s="33"/>
      <c r="G417" s="33"/>
      <c r="H417" s="33"/>
      <c r="I417" s="34" t="s">
        <v>77</v>
      </c>
      <c r="J417" s="33"/>
      <c r="K417" s="33" t="s">
        <v>126</v>
      </c>
      <c r="L417" s="32"/>
      <c r="M417" s="32"/>
      <c r="N417" s="32"/>
      <c r="O417" s="32"/>
      <c r="P417" s="33"/>
      <c r="Q417" s="33"/>
      <c r="R417" s="33"/>
      <c r="S417" s="33"/>
      <c r="T417" s="33"/>
      <c r="U417" s="33"/>
      <c r="V417" s="34" t="s">
        <v>92</v>
      </c>
      <c r="W417" s="33"/>
      <c r="X417" s="33"/>
      <c r="Y417" s="31" t="s">
        <v>2212</v>
      </c>
    </row>
    <row r="418" spans="1:25" ht="63.75" x14ac:dyDescent="0.2">
      <c r="A418" s="30" t="s">
        <v>2213</v>
      </c>
      <c r="B418" s="33"/>
      <c r="C418" s="30" t="s">
        <v>2214</v>
      </c>
      <c r="D418" s="33">
        <v>2000</v>
      </c>
      <c r="E418" s="30" t="s">
        <v>2215</v>
      </c>
      <c r="F418" s="36"/>
      <c r="G418" s="36"/>
      <c r="H418" s="36">
        <v>1</v>
      </c>
      <c r="I418" s="36">
        <v>1</v>
      </c>
      <c r="J418" s="36"/>
      <c r="K418" s="33" t="s">
        <v>126</v>
      </c>
      <c r="L418" s="32" t="s">
        <v>2216</v>
      </c>
      <c r="M418" s="32">
        <v>76</v>
      </c>
      <c r="N418" s="32"/>
      <c r="O418" s="32"/>
      <c r="P418" s="33"/>
      <c r="Q418" s="33"/>
      <c r="R418" s="33"/>
      <c r="S418" s="33"/>
      <c r="T418" s="33"/>
      <c r="U418" s="33"/>
      <c r="V418" s="34" t="s">
        <v>100</v>
      </c>
      <c r="W418" s="33"/>
      <c r="X418" s="33"/>
      <c r="Y418" s="31" t="s">
        <v>114</v>
      </c>
    </row>
    <row r="419" spans="1:25" ht="25.5" x14ac:dyDescent="0.2">
      <c r="A419" s="30" t="s">
        <v>2217</v>
      </c>
      <c r="B419" s="33" t="s">
        <v>2218</v>
      </c>
      <c r="C419" s="30" t="s">
        <v>2219</v>
      </c>
      <c r="D419" s="33">
        <v>2000</v>
      </c>
      <c r="E419" s="30" t="s">
        <v>1797</v>
      </c>
      <c r="F419" s="34" t="s">
        <v>77</v>
      </c>
      <c r="G419" s="34"/>
      <c r="H419" s="34"/>
      <c r="I419" s="34"/>
      <c r="J419" s="34"/>
      <c r="K419" s="33" t="s">
        <v>126</v>
      </c>
      <c r="L419" s="32">
        <v>149</v>
      </c>
      <c r="M419" s="32">
        <v>2</v>
      </c>
      <c r="N419" s="32">
        <v>307</v>
      </c>
      <c r="O419" s="32">
        <v>326</v>
      </c>
      <c r="P419" s="33" t="s">
        <v>2220</v>
      </c>
      <c r="Q419" s="33"/>
      <c r="R419" s="33"/>
      <c r="S419" s="33"/>
      <c r="T419" s="33"/>
      <c r="U419" s="33"/>
      <c r="V419" s="34" t="s">
        <v>100</v>
      </c>
      <c r="W419" s="33"/>
      <c r="X419" s="33" t="s">
        <v>2221</v>
      </c>
      <c r="Y419" s="31" t="s">
        <v>143</v>
      </c>
    </row>
    <row r="420" spans="1:25" ht="25.5" x14ac:dyDescent="0.2">
      <c r="A420" s="30" t="s">
        <v>2222</v>
      </c>
      <c r="B420" s="33"/>
      <c r="C420" s="30" t="s">
        <v>2223</v>
      </c>
      <c r="D420" s="33">
        <v>2000</v>
      </c>
      <c r="E420" s="30"/>
      <c r="F420" s="34"/>
      <c r="G420" s="34"/>
      <c r="H420" s="34"/>
      <c r="I420" s="34" t="s">
        <v>77</v>
      </c>
      <c r="J420" s="34"/>
      <c r="K420" s="33" t="s">
        <v>155</v>
      </c>
      <c r="L420" s="32"/>
      <c r="M420" s="32"/>
      <c r="N420" s="32" t="s">
        <v>2224</v>
      </c>
      <c r="O420" s="32" t="s">
        <v>2224</v>
      </c>
      <c r="P420" s="33"/>
      <c r="Q420" s="33"/>
      <c r="R420" s="33"/>
      <c r="S420" s="33"/>
      <c r="T420" s="33"/>
      <c r="U420" s="33"/>
      <c r="V420" s="34" t="s">
        <v>136</v>
      </c>
      <c r="W420" s="33"/>
      <c r="X420" s="33"/>
      <c r="Y420" s="31" t="s">
        <v>1484</v>
      </c>
    </row>
    <row r="421" spans="1:25" ht="25.5" x14ac:dyDescent="0.2">
      <c r="A421" s="30" t="s">
        <v>2225</v>
      </c>
      <c r="B421" s="33" t="s">
        <v>2226</v>
      </c>
      <c r="C421" s="30" t="s">
        <v>2227</v>
      </c>
      <c r="D421" s="33">
        <v>2000</v>
      </c>
      <c r="E421" s="30" t="s">
        <v>947</v>
      </c>
      <c r="F421" s="34"/>
      <c r="G421" s="34"/>
      <c r="H421" s="34"/>
      <c r="I421" s="34"/>
      <c r="J421" s="34" t="s">
        <v>77</v>
      </c>
      <c r="K421" s="33" t="s">
        <v>362</v>
      </c>
      <c r="L421" s="32">
        <v>89</v>
      </c>
      <c r="M421" s="32">
        <v>45323</v>
      </c>
      <c r="N421" s="32">
        <v>1</v>
      </c>
      <c r="O421" s="32">
        <v>9</v>
      </c>
      <c r="P421" s="33" t="s">
        <v>2228</v>
      </c>
      <c r="Q421" s="33" t="str">
        <f>HYPERLINK("http://dx.doi.org/10.1016/S0304-4017(99)00230-7","http://dx.doi.org/10.1016/S0304-4017(99)00230-7")</f>
        <v>http://dx.doi.org/10.1016/S0304-4017(99)00230-7</v>
      </c>
      <c r="R421" s="33"/>
      <c r="S421" s="33"/>
      <c r="T421" s="33"/>
      <c r="U421" s="33"/>
      <c r="V421" s="34" t="s">
        <v>100</v>
      </c>
      <c r="W421" s="33" t="s">
        <v>2229</v>
      </c>
      <c r="X421" s="33" t="s">
        <v>2230</v>
      </c>
      <c r="Y421" s="31" t="s">
        <v>143</v>
      </c>
    </row>
    <row r="422" spans="1:25" ht="25.5" x14ac:dyDescent="0.2">
      <c r="A422" s="30" t="s">
        <v>2231</v>
      </c>
      <c r="B422" s="33"/>
      <c r="C422" s="30" t="s">
        <v>2232</v>
      </c>
      <c r="D422" s="33">
        <v>2000</v>
      </c>
      <c r="E422" s="30" t="s">
        <v>2233</v>
      </c>
      <c r="F422" s="34" t="s">
        <v>77</v>
      </c>
      <c r="G422" s="34"/>
      <c r="H422" s="34" t="s">
        <v>77</v>
      </c>
      <c r="I422" s="34" t="s">
        <v>77</v>
      </c>
      <c r="J422" s="34"/>
      <c r="K422" s="33" t="s">
        <v>89</v>
      </c>
      <c r="L422" s="32"/>
      <c r="M422" s="32"/>
      <c r="N422" s="32" t="s">
        <v>2234</v>
      </c>
      <c r="O422" s="32" t="s">
        <v>2234</v>
      </c>
      <c r="P422" s="33"/>
      <c r="Q422" s="33"/>
      <c r="R422" s="33"/>
      <c r="S422" s="33"/>
      <c r="T422" s="33"/>
      <c r="U422" s="33"/>
      <c r="V422" s="34" t="s">
        <v>136</v>
      </c>
      <c r="W422" s="33" t="s">
        <v>2235</v>
      </c>
      <c r="X422" s="33"/>
      <c r="Y422" s="31" t="s">
        <v>2236</v>
      </c>
    </row>
    <row r="423" spans="1:25" ht="38.25" x14ac:dyDescent="0.2">
      <c r="A423" s="30" t="s">
        <v>2237</v>
      </c>
      <c r="B423" s="33"/>
      <c r="C423" s="30" t="s">
        <v>2238</v>
      </c>
      <c r="D423" s="33">
        <v>2000</v>
      </c>
      <c r="E423" s="30"/>
      <c r="F423" s="35"/>
      <c r="G423" s="35"/>
      <c r="H423" s="36">
        <v>1</v>
      </c>
      <c r="I423" s="36">
        <v>1</v>
      </c>
      <c r="J423" s="36"/>
      <c r="K423" s="33" t="s">
        <v>113</v>
      </c>
      <c r="L423" s="32"/>
      <c r="M423" s="32"/>
      <c r="N423" s="32" t="s">
        <v>2239</v>
      </c>
      <c r="O423" s="32" t="s">
        <v>2239</v>
      </c>
      <c r="P423" s="33"/>
      <c r="Q423" s="33"/>
      <c r="R423" s="33"/>
      <c r="S423" s="33"/>
      <c r="T423" s="33"/>
      <c r="U423" s="33"/>
      <c r="V423" s="34" t="s">
        <v>92</v>
      </c>
      <c r="W423" s="33"/>
      <c r="X423" s="33"/>
      <c r="Y423" s="31" t="s">
        <v>114</v>
      </c>
    </row>
    <row r="424" spans="1:25" ht="51" x14ac:dyDescent="0.2">
      <c r="A424" s="30" t="s">
        <v>2240</v>
      </c>
      <c r="B424" s="33"/>
      <c r="C424" s="30" t="s">
        <v>2241</v>
      </c>
      <c r="D424" s="33">
        <v>2000</v>
      </c>
      <c r="E424" s="30" t="s">
        <v>2242</v>
      </c>
      <c r="F424" s="35"/>
      <c r="G424" s="35"/>
      <c r="H424" s="36"/>
      <c r="I424" s="36"/>
      <c r="J424" s="36"/>
      <c r="K424" s="33" t="s">
        <v>113</v>
      </c>
      <c r="L424" s="32"/>
      <c r="M424" s="32"/>
      <c r="N424" s="32" t="s">
        <v>2243</v>
      </c>
      <c r="O424" s="32" t="s">
        <v>2243</v>
      </c>
      <c r="P424" s="33"/>
      <c r="Q424" s="33"/>
      <c r="R424" s="33"/>
      <c r="S424" s="33"/>
      <c r="T424" s="33"/>
      <c r="U424" s="33"/>
      <c r="V424" s="34" t="s">
        <v>92</v>
      </c>
      <c r="W424" s="33"/>
      <c r="X424" s="33"/>
      <c r="Y424" s="31" t="s">
        <v>114</v>
      </c>
    </row>
    <row r="425" spans="1:25" ht="38.25" customHeight="1" x14ac:dyDescent="0.2">
      <c r="A425" s="30" t="s">
        <v>2244</v>
      </c>
      <c r="B425" s="33" t="s">
        <v>2245</v>
      </c>
      <c r="C425" s="30" t="s">
        <v>2246</v>
      </c>
      <c r="D425" s="33">
        <v>2000</v>
      </c>
      <c r="E425" s="30" t="s">
        <v>518</v>
      </c>
      <c r="F425" s="34" t="s">
        <v>77</v>
      </c>
      <c r="G425" s="34"/>
      <c r="H425" s="34"/>
      <c r="I425" s="34"/>
      <c r="J425" s="34"/>
      <c r="K425" s="33" t="s">
        <v>99</v>
      </c>
      <c r="L425" s="32">
        <v>11</v>
      </c>
      <c r="M425" s="32">
        <v>2</v>
      </c>
      <c r="N425" s="32">
        <v>155</v>
      </c>
      <c r="O425" s="32">
        <v>160</v>
      </c>
      <c r="P425" s="33" t="s">
        <v>2247</v>
      </c>
      <c r="Q425" s="33"/>
      <c r="R425" s="33"/>
      <c r="S425" s="33"/>
      <c r="T425" s="33"/>
      <c r="U425" s="33"/>
      <c r="V425" s="34" t="s">
        <v>100</v>
      </c>
      <c r="W425" s="33" t="s">
        <v>2248</v>
      </c>
      <c r="X425" s="33" t="s">
        <v>2249</v>
      </c>
      <c r="Y425" s="31" t="s">
        <v>166</v>
      </c>
    </row>
    <row r="426" spans="1:25" ht="38.25" x14ac:dyDescent="0.2">
      <c r="A426" s="30" t="s">
        <v>2250</v>
      </c>
      <c r="B426" s="33"/>
      <c r="C426" s="30" t="s">
        <v>2251</v>
      </c>
      <c r="D426" s="33">
        <v>2000</v>
      </c>
      <c r="E426" s="30" t="s">
        <v>198</v>
      </c>
      <c r="F426" s="34"/>
      <c r="G426" s="34"/>
      <c r="H426" s="34" t="s">
        <v>77</v>
      </c>
      <c r="I426" s="34"/>
      <c r="J426" s="34"/>
      <c r="K426" s="33" t="s">
        <v>218</v>
      </c>
      <c r="L426" s="32"/>
      <c r="M426" s="32"/>
      <c r="N426" s="32"/>
      <c r="O426" s="32"/>
      <c r="P426" s="33"/>
      <c r="Q426" s="33"/>
      <c r="R426" s="33"/>
      <c r="S426" s="33"/>
      <c r="T426" s="33"/>
      <c r="U426" s="33"/>
      <c r="V426" s="34" t="s">
        <v>92</v>
      </c>
      <c r="W426" s="33"/>
      <c r="X426" s="33" t="s">
        <v>2252</v>
      </c>
      <c r="Y426" s="31" t="s">
        <v>199</v>
      </c>
    </row>
    <row r="427" spans="1:25" ht="24.75" customHeight="1" x14ac:dyDescent="0.2">
      <c r="A427" s="30" t="s">
        <v>2253</v>
      </c>
      <c r="B427" s="33"/>
      <c r="C427" s="30" t="s">
        <v>2254</v>
      </c>
      <c r="D427" s="33">
        <v>2000</v>
      </c>
      <c r="E427" s="30"/>
      <c r="F427" s="36"/>
      <c r="G427" s="36"/>
      <c r="H427" s="36">
        <v>1</v>
      </c>
      <c r="I427" s="36"/>
      <c r="J427" s="36"/>
      <c r="K427" s="33" t="s">
        <v>89</v>
      </c>
      <c r="L427" s="32"/>
      <c r="M427" s="32"/>
      <c r="N427" s="32"/>
      <c r="O427" s="32"/>
      <c r="P427" s="33"/>
      <c r="Q427" s="33"/>
      <c r="R427" s="33"/>
      <c r="S427" s="33"/>
      <c r="T427" s="33"/>
      <c r="U427" s="33"/>
      <c r="V427" s="34" t="s">
        <v>92</v>
      </c>
      <c r="W427" s="33"/>
      <c r="X427" s="33"/>
      <c r="Y427" s="31" t="s">
        <v>114</v>
      </c>
    </row>
    <row r="428" spans="1:25" ht="25.5" x14ac:dyDescent="0.2">
      <c r="A428" s="30" t="s">
        <v>2253</v>
      </c>
      <c r="B428" s="33"/>
      <c r="C428" s="30" t="s">
        <v>2255</v>
      </c>
      <c r="D428" s="33">
        <v>2000</v>
      </c>
      <c r="E428" s="30"/>
      <c r="F428" s="36">
        <v>4</v>
      </c>
      <c r="G428" s="36">
        <v>4</v>
      </c>
      <c r="H428" s="36">
        <v>4</v>
      </c>
      <c r="I428" s="36">
        <v>4</v>
      </c>
      <c r="J428" s="36"/>
      <c r="K428" s="33" t="s">
        <v>126</v>
      </c>
      <c r="L428" s="32"/>
      <c r="M428" s="32"/>
      <c r="N428" s="32"/>
      <c r="O428" s="32"/>
      <c r="P428" s="33"/>
      <c r="Q428" s="33"/>
      <c r="R428" s="33"/>
      <c r="S428" s="33"/>
      <c r="T428" s="33"/>
      <c r="U428" s="33"/>
      <c r="V428" s="34" t="s">
        <v>92</v>
      </c>
      <c r="W428" s="33"/>
      <c r="X428" s="33"/>
      <c r="Y428" s="31" t="s">
        <v>114</v>
      </c>
    </row>
    <row r="429" spans="1:25" ht="25.5" x14ac:dyDescent="0.2">
      <c r="A429" s="30" t="s">
        <v>2256</v>
      </c>
      <c r="B429" s="33"/>
      <c r="C429" s="30" t="s">
        <v>2257</v>
      </c>
      <c r="D429" s="33">
        <v>2000</v>
      </c>
      <c r="E429" s="30"/>
      <c r="F429" s="35"/>
      <c r="G429" s="35"/>
      <c r="H429" s="36">
        <v>5</v>
      </c>
      <c r="I429" s="36">
        <v>5</v>
      </c>
      <c r="J429" s="36"/>
      <c r="K429" s="33" t="s">
        <v>113</v>
      </c>
      <c r="L429" s="32"/>
      <c r="M429" s="32"/>
      <c r="N429" s="32"/>
      <c r="O429" s="32"/>
      <c r="P429" s="33"/>
      <c r="Q429" s="33"/>
      <c r="R429" s="33"/>
      <c r="S429" s="33"/>
      <c r="T429" s="33"/>
      <c r="U429" s="33"/>
      <c r="V429" s="34" t="s">
        <v>92</v>
      </c>
      <c r="W429" s="33"/>
      <c r="X429" s="33"/>
      <c r="Y429" s="31" t="s">
        <v>114</v>
      </c>
    </row>
    <row r="430" spans="1:25" ht="25.5" x14ac:dyDescent="0.2">
      <c r="A430" s="30" t="s">
        <v>2256</v>
      </c>
      <c r="B430" s="33"/>
      <c r="C430" s="30" t="s">
        <v>2258</v>
      </c>
      <c r="D430" s="33">
        <v>2000</v>
      </c>
      <c r="E430" s="30"/>
      <c r="F430" s="35">
        <v>4</v>
      </c>
      <c r="G430" s="35"/>
      <c r="H430" s="36">
        <v>4</v>
      </c>
      <c r="I430" s="36">
        <v>4</v>
      </c>
      <c r="J430" s="36"/>
      <c r="K430" s="33" t="s">
        <v>231</v>
      </c>
      <c r="L430" s="32"/>
      <c r="M430" s="32"/>
      <c r="N430" s="32"/>
      <c r="O430" s="32"/>
      <c r="P430" s="33"/>
      <c r="Q430" s="33"/>
      <c r="R430" s="33"/>
      <c r="S430" s="33"/>
      <c r="T430" s="33"/>
      <c r="U430" s="33"/>
      <c r="V430" s="34" t="s">
        <v>92</v>
      </c>
      <c r="W430" s="33"/>
      <c r="X430" s="33"/>
      <c r="Y430" s="31" t="s">
        <v>114</v>
      </c>
    </row>
    <row r="431" spans="1:25" ht="38.25" x14ac:dyDescent="0.2">
      <c r="A431" s="30" t="s">
        <v>2259</v>
      </c>
      <c r="B431" s="33" t="s">
        <v>2260</v>
      </c>
      <c r="C431" s="30" t="s">
        <v>2261</v>
      </c>
      <c r="D431" s="33">
        <v>1999</v>
      </c>
      <c r="E431" s="30" t="s">
        <v>2262</v>
      </c>
      <c r="F431" s="44" t="s">
        <v>1986</v>
      </c>
      <c r="G431" s="44"/>
      <c r="H431" s="44" t="s">
        <v>1986</v>
      </c>
      <c r="I431" s="36" t="s">
        <v>1986</v>
      </c>
      <c r="J431" s="34"/>
      <c r="K431" s="33" t="s">
        <v>412</v>
      </c>
      <c r="L431" s="32">
        <v>12</v>
      </c>
      <c r="M431" s="32">
        <v>1</v>
      </c>
      <c r="N431" s="32">
        <v>1</v>
      </c>
      <c r="O431" s="32">
        <v>10</v>
      </c>
      <c r="P431" s="33" t="s">
        <v>2263</v>
      </c>
      <c r="Q431" s="33" t="str">
        <f>HYPERLINK("http://dx.doi.org/10.1016/S0985-3111(99)80019-9","http://dx.doi.org/10.1016/S0985-3111(99)80019-9")</f>
        <v>http://dx.doi.org/10.1016/S0985-3111(99)80019-9</v>
      </c>
      <c r="R431" s="33"/>
      <c r="S431" s="33"/>
      <c r="T431" s="33"/>
      <c r="U431" s="33"/>
      <c r="V431" s="34" t="s">
        <v>100</v>
      </c>
      <c r="W431" s="33" t="s">
        <v>2264</v>
      </c>
      <c r="X431" s="33" t="s">
        <v>2265</v>
      </c>
      <c r="Y431" s="31" t="s">
        <v>143</v>
      </c>
    </row>
    <row r="432" spans="1:25" ht="38.25" x14ac:dyDescent="0.2">
      <c r="A432" s="30" t="s">
        <v>2266</v>
      </c>
      <c r="B432" s="33" t="s">
        <v>2267</v>
      </c>
      <c r="C432" s="30" t="s">
        <v>2268</v>
      </c>
      <c r="D432" s="33">
        <v>1999</v>
      </c>
      <c r="E432" s="30" t="s">
        <v>2269</v>
      </c>
      <c r="F432" s="34"/>
      <c r="G432" s="34"/>
      <c r="H432" s="34"/>
      <c r="I432" s="34"/>
      <c r="J432" s="34" t="s">
        <v>77</v>
      </c>
      <c r="K432" s="33" t="s">
        <v>186</v>
      </c>
      <c r="L432" s="32">
        <v>23</v>
      </c>
      <c r="M432" s="32">
        <v>2</v>
      </c>
      <c r="N432" s="32">
        <v>215</v>
      </c>
      <c r="O432" s="32">
        <v>220</v>
      </c>
      <c r="P432" s="33"/>
      <c r="Q432" s="33" t="s">
        <v>260</v>
      </c>
      <c r="R432" s="33"/>
      <c r="S432" s="33"/>
      <c r="T432" s="33"/>
      <c r="U432" s="33"/>
      <c r="V432" s="34" t="s">
        <v>100</v>
      </c>
      <c r="W432" s="33" t="s">
        <v>2270</v>
      </c>
      <c r="X432" s="33" t="s">
        <v>2271</v>
      </c>
      <c r="Y432" s="31" t="s">
        <v>143</v>
      </c>
    </row>
    <row r="433" spans="1:25" ht="25.5" x14ac:dyDescent="0.2">
      <c r="A433" s="30" t="s">
        <v>2272</v>
      </c>
      <c r="B433" s="33"/>
      <c r="C433" s="30" t="s">
        <v>2273</v>
      </c>
      <c r="D433" s="33">
        <v>1999</v>
      </c>
      <c r="E433" s="30"/>
      <c r="F433" s="35"/>
      <c r="G433" s="35" t="s">
        <v>2107</v>
      </c>
      <c r="H433" s="36"/>
      <c r="I433" s="36"/>
      <c r="J433" s="36"/>
      <c r="K433" s="33" t="s">
        <v>218</v>
      </c>
      <c r="L433" s="32"/>
      <c r="M433" s="32"/>
      <c r="N433" s="32"/>
      <c r="O433" s="32"/>
      <c r="P433" s="33"/>
      <c r="Q433" s="33"/>
      <c r="R433" s="33"/>
      <c r="S433" s="33"/>
      <c r="T433" s="33"/>
      <c r="U433" s="33"/>
      <c r="V433" s="34" t="s">
        <v>92</v>
      </c>
      <c r="W433" s="33"/>
      <c r="X433" s="33"/>
      <c r="Y433" s="31" t="s">
        <v>114</v>
      </c>
    </row>
    <row r="434" spans="1:25" ht="25.5" x14ac:dyDescent="0.2">
      <c r="A434" s="30" t="s">
        <v>2274</v>
      </c>
      <c r="B434" s="33"/>
      <c r="C434" s="30" t="s">
        <v>2275</v>
      </c>
      <c r="D434" s="33">
        <v>1999</v>
      </c>
      <c r="E434" s="30" t="s">
        <v>2276</v>
      </c>
      <c r="F434" s="36">
        <v>1</v>
      </c>
      <c r="G434" s="36">
        <v>1</v>
      </c>
      <c r="H434" s="36">
        <v>1</v>
      </c>
      <c r="I434" s="36">
        <v>1</v>
      </c>
      <c r="J434" s="36"/>
      <c r="K434" s="33" t="s">
        <v>129</v>
      </c>
      <c r="L434" s="32">
        <v>27</v>
      </c>
      <c r="M434" s="32" t="s">
        <v>2277</v>
      </c>
      <c r="N434" s="32"/>
      <c r="O434" s="32"/>
      <c r="P434" s="33"/>
      <c r="Q434" s="33"/>
      <c r="R434" s="33"/>
      <c r="S434" s="33"/>
      <c r="T434" s="33"/>
      <c r="U434" s="33"/>
      <c r="V434" s="34" t="s">
        <v>100</v>
      </c>
      <c r="W434" s="33"/>
      <c r="X434" s="33"/>
      <c r="Y434" s="31" t="s">
        <v>114</v>
      </c>
    </row>
    <row r="435" spans="1:25" ht="25.5" x14ac:dyDescent="0.2">
      <c r="A435" s="30" t="s">
        <v>2278</v>
      </c>
      <c r="B435" s="33"/>
      <c r="C435" s="30" t="s">
        <v>2279</v>
      </c>
      <c r="D435" s="33">
        <v>1999</v>
      </c>
      <c r="E435" s="30"/>
      <c r="F435" s="36">
        <v>1</v>
      </c>
      <c r="G435" s="36"/>
      <c r="H435" s="36">
        <v>1</v>
      </c>
      <c r="I435" s="36">
        <v>1</v>
      </c>
      <c r="J435" s="36"/>
      <c r="K435" s="33" t="s">
        <v>117</v>
      </c>
      <c r="L435" s="32"/>
      <c r="M435" s="32"/>
      <c r="N435" s="32"/>
      <c r="O435" s="32"/>
      <c r="P435" s="33"/>
      <c r="Q435" s="33"/>
      <c r="R435" s="33"/>
      <c r="S435" s="33"/>
      <c r="T435" s="33"/>
      <c r="U435" s="33"/>
      <c r="V435" s="34" t="s">
        <v>92</v>
      </c>
      <c r="W435" s="33"/>
      <c r="X435" s="33"/>
      <c r="Y435" s="31" t="s">
        <v>114</v>
      </c>
    </row>
    <row r="436" spans="1:25" ht="51" x14ac:dyDescent="0.2">
      <c r="A436" s="30" t="s">
        <v>2280</v>
      </c>
      <c r="B436" s="33"/>
      <c r="C436" s="30" t="s">
        <v>2281</v>
      </c>
      <c r="D436" s="33">
        <v>1999</v>
      </c>
      <c r="E436" s="30" t="s">
        <v>2282</v>
      </c>
      <c r="F436" s="35"/>
      <c r="G436" s="35"/>
      <c r="H436" s="36">
        <v>5</v>
      </c>
      <c r="I436" s="36">
        <v>5</v>
      </c>
      <c r="J436" s="36"/>
      <c r="K436" s="33" t="s">
        <v>113</v>
      </c>
      <c r="L436" s="32" t="s">
        <v>2283</v>
      </c>
      <c r="M436" s="32"/>
      <c r="N436" s="32" t="s">
        <v>2284</v>
      </c>
      <c r="O436" s="32" t="s">
        <v>2284</v>
      </c>
      <c r="P436" s="33"/>
      <c r="Q436" s="33"/>
      <c r="R436" s="33"/>
      <c r="S436" s="33"/>
      <c r="T436" s="33"/>
      <c r="U436" s="33"/>
      <c r="V436" s="34" t="s">
        <v>100</v>
      </c>
      <c r="W436" s="33"/>
      <c r="X436" s="33"/>
      <c r="Y436" s="31" t="s">
        <v>114</v>
      </c>
    </row>
    <row r="437" spans="1:25" x14ac:dyDescent="0.2">
      <c r="A437" s="30" t="s">
        <v>2285</v>
      </c>
      <c r="B437" s="33"/>
      <c r="C437" s="30" t="s">
        <v>2286</v>
      </c>
      <c r="D437" s="33">
        <v>1999</v>
      </c>
      <c r="E437" s="30"/>
      <c r="F437" s="36" t="s">
        <v>2056</v>
      </c>
      <c r="G437" s="36"/>
      <c r="H437" s="36" t="s">
        <v>2056</v>
      </c>
      <c r="I437" s="36" t="s">
        <v>2056</v>
      </c>
      <c r="J437" s="36"/>
      <c r="K437" s="33" t="s">
        <v>113</v>
      </c>
      <c r="L437" s="32"/>
      <c r="M437" s="32"/>
      <c r="N437" s="32"/>
      <c r="O437" s="32"/>
      <c r="P437" s="33"/>
      <c r="Q437" s="33"/>
      <c r="R437" s="33"/>
      <c r="S437" s="33"/>
      <c r="T437" s="33"/>
      <c r="U437" s="33"/>
      <c r="V437" s="34" t="s">
        <v>290</v>
      </c>
      <c r="W437" s="33"/>
      <c r="X437" s="33"/>
      <c r="Y437" s="31" t="s">
        <v>114</v>
      </c>
    </row>
    <row r="438" spans="1:25" ht="38.25" x14ac:dyDescent="0.2">
      <c r="A438" s="30" t="s">
        <v>2287</v>
      </c>
      <c r="B438" s="33" t="s">
        <v>2288</v>
      </c>
      <c r="C438" s="30" t="s">
        <v>2289</v>
      </c>
      <c r="D438" s="33">
        <v>1999</v>
      </c>
      <c r="E438" s="30" t="s">
        <v>2290</v>
      </c>
      <c r="F438" s="34"/>
      <c r="G438" s="34"/>
      <c r="H438" s="34"/>
      <c r="I438" s="34"/>
      <c r="J438" s="34" t="s">
        <v>77</v>
      </c>
      <c r="K438" s="33" t="s">
        <v>362</v>
      </c>
      <c r="L438" s="32">
        <v>73</v>
      </c>
      <c r="M438" s="32">
        <v>3</v>
      </c>
      <c r="N438" s="32">
        <v>197</v>
      </c>
      <c r="O438" s="32">
        <v>202</v>
      </c>
      <c r="P438" s="33" t="s">
        <v>2291</v>
      </c>
      <c r="Q438" s="33" t="str">
        <f>HYPERLINK("http://dx.doi.org/10.1017/S0022149X99000311","http://dx.doi.org/10.1017/S0022149X99000311")</f>
        <v>http://dx.doi.org/10.1017/S0022149X99000311</v>
      </c>
      <c r="R438" s="33"/>
      <c r="S438" s="33"/>
      <c r="T438" s="33"/>
      <c r="U438" s="33"/>
      <c r="V438" s="34" t="s">
        <v>100</v>
      </c>
      <c r="W438" s="33"/>
      <c r="X438" s="33"/>
      <c r="Y438" s="31" t="s">
        <v>143</v>
      </c>
    </row>
    <row r="439" spans="1:25" ht="25.5" x14ac:dyDescent="0.2">
      <c r="A439" s="30" t="s">
        <v>2292</v>
      </c>
      <c r="B439" s="33"/>
      <c r="C439" s="30" t="s">
        <v>2293</v>
      </c>
      <c r="D439" s="33">
        <v>1999</v>
      </c>
      <c r="E439" s="30" t="s">
        <v>2294</v>
      </c>
      <c r="F439" s="35"/>
      <c r="G439" s="35"/>
      <c r="H439" s="36">
        <v>1</v>
      </c>
      <c r="I439" s="36">
        <v>1</v>
      </c>
      <c r="J439" s="36"/>
      <c r="K439" s="33" t="s">
        <v>126</v>
      </c>
      <c r="L439" s="32"/>
      <c r="M439" s="32"/>
      <c r="N439" s="32" t="s">
        <v>2295</v>
      </c>
      <c r="O439" s="32" t="s">
        <v>2295</v>
      </c>
      <c r="P439" s="33"/>
      <c r="Q439" s="33"/>
      <c r="R439" s="33"/>
      <c r="S439" s="33"/>
      <c r="T439" s="33"/>
      <c r="U439" s="33"/>
      <c r="V439" s="34" t="s">
        <v>219</v>
      </c>
      <c r="W439" s="33"/>
      <c r="X439" s="33"/>
      <c r="Y439" s="31" t="s">
        <v>2296</v>
      </c>
    </row>
    <row r="440" spans="1:25" ht="89.25" x14ac:dyDescent="0.2">
      <c r="A440" s="30" t="s">
        <v>2297</v>
      </c>
      <c r="B440" s="33"/>
      <c r="C440" s="30" t="s">
        <v>2298</v>
      </c>
      <c r="D440" s="33">
        <v>1999</v>
      </c>
      <c r="E440" s="30" t="s">
        <v>2299</v>
      </c>
      <c r="F440" s="33"/>
      <c r="G440" s="33"/>
      <c r="H440" s="34" t="s">
        <v>77</v>
      </c>
      <c r="I440" s="33"/>
      <c r="J440" s="33"/>
      <c r="K440" s="33" t="s">
        <v>89</v>
      </c>
      <c r="L440" s="32"/>
      <c r="M440" s="32"/>
      <c r="N440" s="32">
        <v>31</v>
      </c>
      <c r="O440" s="32">
        <v>39</v>
      </c>
      <c r="P440" s="33"/>
      <c r="Q440" s="33"/>
      <c r="R440" s="33"/>
      <c r="S440" s="33"/>
      <c r="T440" s="33"/>
      <c r="U440" s="33"/>
      <c r="V440" s="34" t="s">
        <v>100</v>
      </c>
      <c r="W440" s="33" t="s">
        <v>2300</v>
      </c>
      <c r="X440" s="33"/>
      <c r="Y440" s="31" t="s">
        <v>2301</v>
      </c>
    </row>
    <row r="441" spans="1:25" ht="38.25" x14ac:dyDescent="0.2">
      <c r="A441" s="30" t="s">
        <v>2302</v>
      </c>
      <c r="B441" s="33"/>
      <c r="C441" s="30" t="s">
        <v>2303</v>
      </c>
      <c r="D441" s="33">
        <v>1999</v>
      </c>
      <c r="E441" s="30" t="s">
        <v>2304</v>
      </c>
      <c r="F441" s="36"/>
      <c r="G441" s="36"/>
      <c r="H441" s="36">
        <v>1</v>
      </c>
      <c r="I441" s="36"/>
      <c r="J441" s="36"/>
      <c r="K441" s="33" t="s">
        <v>564</v>
      </c>
      <c r="L441" s="32">
        <v>33</v>
      </c>
      <c r="M441" s="32">
        <v>11</v>
      </c>
      <c r="N441" s="32">
        <v>2683</v>
      </c>
      <c r="O441" s="32">
        <v>2689</v>
      </c>
      <c r="P441" s="33"/>
      <c r="Q441" s="33"/>
      <c r="R441" s="33"/>
      <c r="S441" s="33"/>
      <c r="T441" s="33"/>
      <c r="U441" s="33"/>
      <c r="V441" s="34" t="s">
        <v>100</v>
      </c>
      <c r="W441" s="33"/>
      <c r="X441" s="33"/>
      <c r="Y441" s="31" t="s">
        <v>114</v>
      </c>
    </row>
    <row r="442" spans="1:25" ht="38.25" x14ac:dyDescent="0.2">
      <c r="A442" s="30" t="s">
        <v>2302</v>
      </c>
      <c r="B442" s="33"/>
      <c r="C442" s="30" t="s">
        <v>2305</v>
      </c>
      <c r="D442" s="33">
        <v>1999</v>
      </c>
      <c r="E442" s="30" t="s">
        <v>2306</v>
      </c>
      <c r="F442" s="36"/>
      <c r="G442" s="36"/>
      <c r="H442" s="36">
        <v>1</v>
      </c>
      <c r="I442" s="36"/>
      <c r="J442" s="36"/>
      <c r="K442" s="33" t="s">
        <v>564</v>
      </c>
      <c r="L442" s="32"/>
      <c r="M442" s="32"/>
      <c r="N442" s="32" t="s">
        <v>2307</v>
      </c>
      <c r="O442" s="32" t="s">
        <v>2307</v>
      </c>
      <c r="P442" s="33"/>
      <c r="Q442" s="33"/>
      <c r="R442" s="33"/>
      <c r="S442" s="33"/>
      <c r="T442" s="33"/>
      <c r="U442" s="33"/>
      <c r="V442" s="34" t="s">
        <v>100</v>
      </c>
      <c r="W442" s="33"/>
      <c r="X442" s="33"/>
      <c r="Y442" s="31" t="s">
        <v>114</v>
      </c>
    </row>
    <row r="443" spans="1:25" ht="38.25" x14ac:dyDescent="0.2">
      <c r="A443" s="30" t="s">
        <v>2308</v>
      </c>
      <c r="B443" s="33"/>
      <c r="C443" s="30" t="s">
        <v>2309</v>
      </c>
      <c r="D443" s="33">
        <v>1999</v>
      </c>
      <c r="E443" s="30"/>
      <c r="F443" s="36"/>
      <c r="G443" s="36"/>
      <c r="H443" s="36" t="s">
        <v>2310</v>
      </c>
      <c r="I443" s="36" t="s">
        <v>2310</v>
      </c>
      <c r="J443" s="36"/>
      <c r="K443" s="33" t="s">
        <v>564</v>
      </c>
      <c r="L443" s="32"/>
      <c r="M443" s="32"/>
      <c r="N443" s="32" t="s">
        <v>1958</v>
      </c>
      <c r="O443" s="32" t="s">
        <v>1958</v>
      </c>
      <c r="P443" s="33"/>
      <c r="Q443" s="33"/>
      <c r="R443" s="33"/>
      <c r="S443" s="33"/>
      <c r="T443" s="33"/>
      <c r="U443" s="33"/>
      <c r="V443" s="34" t="s">
        <v>92</v>
      </c>
      <c r="W443" s="33" t="s">
        <v>2311</v>
      </c>
      <c r="X443" s="33"/>
      <c r="Y443" s="31" t="s">
        <v>2312</v>
      </c>
    </row>
    <row r="444" spans="1:25" ht="63.75" x14ac:dyDescent="0.2">
      <c r="A444" s="30" t="s">
        <v>2313</v>
      </c>
      <c r="B444" s="33" t="s">
        <v>2314</v>
      </c>
      <c r="C444" s="30" t="s">
        <v>2315</v>
      </c>
      <c r="D444" s="33">
        <v>1999</v>
      </c>
      <c r="E444" s="30" t="s">
        <v>1923</v>
      </c>
      <c r="F444" s="45"/>
      <c r="G444" s="45"/>
      <c r="H444" s="36" t="s">
        <v>2107</v>
      </c>
      <c r="I444" s="36" t="s">
        <v>2107</v>
      </c>
      <c r="J444" s="34"/>
      <c r="K444" s="33" t="s">
        <v>126</v>
      </c>
      <c r="L444" s="32">
        <v>8</v>
      </c>
      <c r="M444" s="32">
        <v>6</v>
      </c>
      <c r="N444" s="32">
        <v>839</v>
      </c>
      <c r="O444" s="32">
        <v>864</v>
      </c>
      <c r="P444" s="33" t="s">
        <v>2316</v>
      </c>
      <c r="Q444" s="33" t="str">
        <f>HYPERLINK("http://dx.doi.org/10.1023/A:1008807328566","http://dx.doi.org/10.1023/A:1008807328566")</f>
        <v>http://dx.doi.org/10.1023/A:1008807328566</v>
      </c>
      <c r="R444" s="33"/>
      <c r="S444" s="33"/>
      <c r="T444" s="33"/>
      <c r="U444" s="33"/>
      <c r="V444" s="34" t="s">
        <v>100</v>
      </c>
      <c r="W444" s="33" t="s">
        <v>2317</v>
      </c>
      <c r="X444" s="33" t="s">
        <v>2318</v>
      </c>
      <c r="Y444" s="31" t="s">
        <v>143</v>
      </c>
    </row>
    <row r="445" spans="1:25" ht="38.25" x14ac:dyDescent="0.2">
      <c r="A445" s="30" t="s">
        <v>2319</v>
      </c>
      <c r="B445" s="33"/>
      <c r="C445" s="30" t="s">
        <v>2320</v>
      </c>
      <c r="D445" s="33">
        <v>1999</v>
      </c>
      <c r="E445" s="30" t="s">
        <v>2321</v>
      </c>
      <c r="F445" s="34" t="s">
        <v>77</v>
      </c>
      <c r="G445" s="34"/>
      <c r="H445" s="39"/>
      <c r="I445" s="39" t="s">
        <v>77</v>
      </c>
      <c r="J445" s="34"/>
      <c r="K445" s="33" t="s">
        <v>126</v>
      </c>
      <c r="L445" s="32"/>
      <c r="M445" s="32"/>
      <c r="N445" s="32" t="s">
        <v>1889</v>
      </c>
      <c r="O445" s="32" t="s">
        <v>1889</v>
      </c>
      <c r="P445" s="33"/>
      <c r="Q445" s="33"/>
      <c r="R445" s="33"/>
      <c r="S445" s="33"/>
      <c r="T445" s="33"/>
      <c r="U445" s="33"/>
      <c r="V445" s="34" t="s">
        <v>100</v>
      </c>
      <c r="W445" s="33"/>
      <c r="X445" s="33"/>
      <c r="Y445" s="31" t="s">
        <v>2322</v>
      </c>
    </row>
    <row r="446" spans="1:25" ht="38.25" x14ac:dyDescent="0.2">
      <c r="A446" s="30" t="s">
        <v>2323</v>
      </c>
      <c r="B446" s="33" t="s">
        <v>2323</v>
      </c>
      <c r="C446" s="30" t="s">
        <v>2324</v>
      </c>
      <c r="D446" s="33">
        <v>1999</v>
      </c>
      <c r="E446" s="30" t="s">
        <v>2325</v>
      </c>
      <c r="F446" s="34"/>
      <c r="G446" s="34"/>
      <c r="H446" s="34"/>
      <c r="I446" s="34"/>
      <c r="J446" s="34"/>
      <c r="K446" s="33" t="s">
        <v>126</v>
      </c>
      <c r="L446" s="32">
        <v>56</v>
      </c>
      <c r="M446" s="32">
        <v>9</v>
      </c>
      <c r="N446" s="32">
        <v>1659</v>
      </c>
      <c r="O446" s="32">
        <v>1667</v>
      </c>
      <c r="P446" s="33" t="s">
        <v>2326</v>
      </c>
      <c r="Q446" s="33" t="str">
        <f>HYPERLINK("http://dx.doi.org/10.1139/cjfas-56-9-1659","http://dx.doi.org/10.1139/cjfas-56-9-1659")</f>
        <v>http://dx.doi.org/10.1139/cjfas-56-9-1659</v>
      </c>
      <c r="R446" s="33"/>
      <c r="S446" s="33" t="s">
        <v>260</v>
      </c>
      <c r="T446" s="33" t="s">
        <v>260</v>
      </c>
      <c r="U446" s="33" t="s">
        <v>260</v>
      </c>
      <c r="V446" s="34" t="s">
        <v>100</v>
      </c>
      <c r="W446" s="33"/>
      <c r="X446" s="33"/>
      <c r="Y446" s="31" t="s">
        <v>262</v>
      </c>
    </row>
    <row r="447" spans="1:25" ht="25.5" x14ac:dyDescent="0.2">
      <c r="A447" s="30" t="s">
        <v>2327</v>
      </c>
      <c r="B447" s="33" t="s">
        <v>2328</v>
      </c>
      <c r="C447" s="30" t="s">
        <v>2329</v>
      </c>
      <c r="D447" s="33">
        <v>1999</v>
      </c>
      <c r="E447" s="30" t="s">
        <v>2330</v>
      </c>
      <c r="F447" s="34"/>
      <c r="G447" s="34"/>
      <c r="H447" s="34"/>
      <c r="I447" s="34"/>
      <c r="J447" s="34"/>
      <c r="K447" s="33" t="s">
        <v>422</v>
      </c>
      <c r="L447" s="32">
        <v>76</v>
      </c>
      <c r="M447" s="32">
        <v>1</v>
      </c>
      <c r="N447" s="32">
        <v>75</v>
      </c>
      <c r="O447" s="32">
        <v>76</v>
      </c>
      <c r="P447" s="33"/>
      <c r="Q447" s="33"/>
      <c r="R447" s="33"/>
      <c r="S447" s="33"/>
      <c r="T447" s="33"/>
      <c r="U447" s="33"/>
      <c r="V447" s="34" t="s">
        <v>100</v>
      </c>
      <c r="W447" s="33" t="s">
        <v>2331</v>
      </c>
      <c r="X447" s="33" t="s">
        <v>2332</v>
      </c>
      <c r="Y447" s="31" t="s">
        <v>166</v>
      </c>
    </row>
    <row r="448" spans="1:25" ht="25.5" x14ac:dyDescent="0.2">
      <c r="A448" s="30" t="s">
        <v>2333</v>
      </c>
      <c r="B448" s="33" t="s">
        <v>2334</v>
      </c>
      <c r="C448" s="30" t="s">
        <v>2335</v>
      </c>
      <c r="D448" s="33">
        <v>1999</v>
      </c>
      <c r="E448" s="30" t="s">
        <v>1789</v>
      </c>
      <c r="F448" s="34"/>
      <c r="G448" s="34"/>
      <c r="H448" s="34"/>
      <c r="I448" s="34"/>
      <c r="J448" s="34"/>
      <c r="K448" s="33" t="s">
        <v>126</v>
      </c>
      <c r="L448" s="32">
        <v>51</v>
      </c>
      <c r="M448" s="32">
        <v>1</v>
      </c>
      <c r="N448" s="32">
        <v>71</v>
      </c>
      <c r="O448" s="32">
        <v>84</v>
      </c>
      <c r="P448" s="33"/>
      <c r="Q448" s="33"/>
      <c r="R448" s="33"/>
      <c r="S448" s="33"/>
      <c r="T448" s="33"/>
      <c r="U448" s="33"/>
      <c r="V448" s="34" t="s">
        <v>100</v>
      </c>
      <c r="W448" s="33"/>
      <c r="X448" s="33"/>
      <c r="Y448" s="31" t="s">
        <v>166</v>
      </c>
    </row>
    <row r="449" spans="1:25" ht="25.5" x14ac:dyDescent="0.2">
      <c r="A449" s="30" t="s">
        <v>2336</v>
      </c>
      <c r="B449" s="33" t="s">
        <v>2337</v>
      </c>
      <c r="C449" s="30" t="s">
        <v>2338</v>
      </c>
      <c r="D449" s="33">
        <v>1999</v>
      </c>
      <c r="E449" s="30" t="s">
        <v>1680</v>
      </c>
      <c r="F449" s="34"/>
      <c r="G449" s="34"/>
      <c r="H449" s="34"/>
      <c r="I449" s="34"/>
      <c r="J449" s="34"/>
      <c r="K449" s="33" t="s">
        <v>99</v>
      </c>
      <c r="L449" s="32">
        <v>26</v>
      </c>
      <c r="M449" s="32">
        <v>8</v>
      </c>
      <c r="N449" s="32">
        <v>943</v>
      </c>
      <c r="O449" s="32">
        <v>949</v>
      </c>
      <c r="P449" s="33" t="s">
        <v>2339</v>
      </c>
      <c r="Q449" s="33"/>
      <c r="R449" s="33"/>
      <c r="S449" s="33"/>
      <c r="T449" s="33"/>
      <c r="U449" s="33"/>
      <c r="V449" s="34" t="s">
        <v>100</v>
      </c>
      <c r="W449" s="33" t="s">
        <v>2340</v>
      </c>
      <c r="X449" s="33" t="s">
        <v>2341</v>
      </c>
      <c r="Y449" s="31" t="s">
        <v>166</v>
      </c>
    </row>
    <row r="450" spans="1:25" ht="38.25" x14ac:dyDescent="0.2">
      <c r="A450" s="30" t="s">
        <v>2342</v>
      </c>
      <c r="B450" s="33" t="s">
        <v>2343</v>
      </c>
      <c r="C450" s="30" t="s">
        <v>2344</v>
      </c>
      <c r="D450" s="33">
        <v>1999</v>
      </c>
      <c r="E450" s="30" t="s">
        <v>2269</v>
      </c>
      <c r="F450" s="34"/>
      <c r="G450" s="34"/>
      <c r="H450" s="34"/>
      <c r="I450" s="34"/>
      <c r="J450" s="34" t="s">
        <v>77</v>
      </c>
      <c r="K450" s="33" t="s">
        <v>186</v>
      </c>
      <c r="L450" s="32">
        <v>23</v>
      </c>
      <c r="M450" s="32">
        <v>5</v>
      </c>
      <c r="N450" s="32">
        <v>475</v>
      </c>
      <c r="O450" s="32">
        <v>480</v>
      </c>
      <c r="P450" s="33"/>
      <c r="Q450" s="33"/>
      <c r="R450" s="33"/>
      <c r="S450" s="33"/>
      <c r="T450" s="33"/>
      <c r="U450" s="33"/>
      <c r="V450" s="34" t="s">
        <v>100</v>
      </c>
      <c r="W450" s="33" t="s">
        <v>2345</v>
      </c>
      <c r="X450" s="33" t="s">
        <v>2346</v>
      </c>
      <c r="Y450" s="31" t="s">
        <v>143</v>
      </c>
    </row>
    <row r="451" spans="1:25" ht="63.75" x14ac:dyDescent="0.2">
      <c r="A451" s="30" t="s">
        <v>2347</v>
      </c>
      <c r="B451" s="33"/>
      <c r="C451" s="30" t="s">
        <v>2348</v>
      </c>
      <c r="D451" s="33">
        <v>1999</v>
      </c>
      <c r="E451" s="30" t="s">
        <v>2349</v>
      </c>
      <c r="F451" s="34" t="s">
        <v>77</v>
      </c>
      <c r="G451" s="34"/>
      <c r="H451" s="34" t="s">
        <v>77</v>
      </c>
      <c r="I451" s="34" t="s">
        <v>77</v>
      </c>
      <c r="J451" s="34"/>
      <c r="K451" s="33" t="s">
        <v>113</v>
      </c>
      <c r="L451" s="32"/>
      <c r="M451" s="32"/>
      <c r="N451" s="32"/>
      <c r="O451" s="32"/>
      <c r="P451" s="33"/>
      <c r="Q451" s="33" t="s">
        <v>2350</v>
      </c>
      <c r="R451" s="33"/>
      <c r="S451" s="33"/>
      <c r="T451" s="33"/>
      <c r="U451" s="33"/>
      <c r="V451" s="34" t="s">
        <v>2351</v>
      </c>
      <c r="W451" s="33" t="s">
        <v>2352</v>
      </c>
      <c r="X451" s="33"/>
      <c r="Y451" s="31" t="s">
        <v>2353</v>
      </c>
    </row>
    <row r="452" spans="1:25" ht="38.25" x14ac:dyDescent="0.2">
      <c r="A452" s="30" t="s">
        <v>2354</v>
      </c>
      <c r="B452" s="33"/>
      <c r="C452" s="30" t="s">
        <v>2355</v>
      </c>
      <c r="D452" s="33">
        <v>1998</v>
      </c>
      <c r="E452" s="30"/>
      <c r="F452" s="34" t="s">
        <v>77</v>
      </c>
      <c r="G452" s="34"/>
      <c r="H452" s="34" t="s">
        <v>77</v>
      </c>
      <c r="I452" s="34" t="s">
        <v>77</v>
      </c>
      <c r="J452" s="34"/>
      <c r="K452" s="33" t="s">
        <v>126</v>
      </c>
      <c r="L452" s="32"/>
      <c r="M452" s="32"/>
      <c r="N452" s="32" t="s">
        <v>2356</v>
      </c>
      <c r="O452" s="32" t="s">
        <v>2356</v>
      </c>
      <c r="P452" s="33"/>
      <c r="Q452" s="33"/>
      <c r="R452" s="33"/>
      <c r="S452" s="33"/>
      <c r="T452" s="33"/>
      <c r="U452" s="33"/>
      <c r="V452" s="34" t="s">
        <v>92</v>
      </c>
      <c r="W452" s="33" t="s">
        <v>2357</v>
      </c>
      <c r="X452" s="33"/>
      <c r="Y452" s="31" t="s">
        <v>2358</v>
      </c>
    </row>
    <row r="453" spans="1:25" ht="38.25" x14ac:dyDescent="0.2">
      <c r="A453" s="30" t="s">
        <v>2359</v>
      </c>
      <c r="B453" s="33"/>
      <c r="C453" s="30" t="s">
        <v>2360</v>
      </c>
      <c r="D453" s="33">
        <v>1998</v>
      </c>
      <c r="E453" s="30" t="s">
        <v>2361</v>
      </c>
      <c r="F453" s="35" t="s">
        <v>2362</v>
      </c>
      <c r="G453" s="35" t="s">
        <v>2362</v>
      </c>
      <c r="H453" s="35" t="s">
        <v>2362</v>
      </c>
      <c r="I453" s="35" t="s">
        <v>2362</v>
      </c>
      <c r="J453" s="36"/>
      <c r="K453" s="33" t="s">
        <v>117</v>
      </c>
      <c r="L453" s="32"/>
      <c r="M453" s="32"/>
      <c r="N453" s="32" t="s">
        <v>2363</v>
      </c>
      <c r="O453" s="32" t="s">
        <v>2363</v>
      </c>
      <c r="P453" s="33"/>
      <c r="Q453" s="33"/>
      <c r="R453" s="33"/>
      <c r="S453" s="33"/>
      <c r="T453" s="33"/>
      <c r="U453" s="33"/>
      <c r="V453" s="34" t="s">
        <v>290</v>
      </c>
      <c r="W453" s="33"/>
      <c r="X453" s="33"/>
      <c r="Y453" s="31" t="s">
        <v>114</v>
      </c>
    </row>
    <row r="454" spans="1:25" ht="25.5" x14ac:dyDescent="0.2">
      <c r="A454" s="30" t="s">
        <v>2364</v>
      </c>
      <c r="B454" s="33"/>
      <c r="C454" s="30" t="s">
        <v>2365</v>
      </c>
      <c r="D454" s="33">
        <v>1998</v>
      </c>
      <c r="E454" s="30" t="s">
        <v>2366</v>
      </c>
      <c r="F454" s="35"/>
      <c r="G454" s="35"/>
      <c r="H454" s="36">
        <v>5</v>
      </c>
      <c r="I454" s="36">
        <v>5</v>
      </c>
      <c r="J454" s="36"/>
      <c r="K454" s="33" t="s">
        <v>89</v>
      </c>
      <c r="L454" s="32"/>
      <c r="M454" s="32"/>
      <c r="N454" s="32"/>
      <c r="O454" s="32"/>
      <c r="P454" s="33"/>
      <c r="Q454" s="33"/>
      <c r="R454" s="33"/>
      <c r="S454" s="33"/>
      <c r="T454" s="33"/>
      <c r="U454" s="33"/>
      <c r="V454" s="34" t="s">
        <v>219</v>
      </c>
      <c r="W454" s="33"/>
      <c r="X454" s="33"/>
      <c r="Y454" s="31" t="s">
        <v>114</v>
      </c>
    </row>
    <row r="455" spans="1:25" ht="25.5" x14ac:dyDescent="0.2">
      <c r="A455" s="30" t="s">
        <v>1983</v>
      </c>
      <c r="B455" s="33" t="s">
        <v>2367</v>
      </c>
      <c r="C455" s="30" t="s">
        <v>2368</v>
      </c>
      <c r="D455" s="33">
        <v>1998</v>
      </c>
      <c r="E455" s="30" t="s">
        <v>467</v>
      </c>
      <c r="F455" s="34" t="s">
        <v>77</v>
      </c>
      <c r="G455" s="34"/>
      <c r="H455" s="34" t="s">
        <v>77</v>
      </c>
      <c r="I455" s="34" t="s">
        <v>77</v>
      </c>
      <c r="J455" s="34"/>
      <c r="K455" s="33" t="s">
        <v>412</v>
      </c>
      <c r="L455" s="32">
        <v>53</v>
      </c>
      <c r="M455" s="32">
        <v>1</v>
      </c>
      <c r="N455" s="32">
        <v>13</v>
      </c>
      <c r="O455" s="32">
        <v>17</v>
      </c>
      <c r="P455" s="33" t="s">
        <v>2369</v>
      </c>
      <c r="Q455" s="33"/>
      <c r="R455" s="33"/>
      <c r="S455" s="33"/>
      <c r="T455" s="33"/>
      <c r="U455" s="33"/>
      <c r="V455" s="34" t="s">
        <v>100</v>
      </c>
      <c r="W455" s="33"/>
      <c r="X455" s="33" t="s">
        <v>2370</v>
      </c>
      <c r="Y455" s="31" t="s">
        <v>143</v>
      </c>
    </row>
    <row r="456" spans="1:25" ht="25.5" x14ac:dyDescent="0.2">
      <c r="A456" s="30" t="s">
        <v>2371</v>
      </c>
      <c r="B456" s="33"/>
      <c r="C456" s="30" t="s">
        <v>2372</v>
      </c>
      <c r="D456" s="33">
        <v>1998</v>
      </c>
      <c r="E456" s="30"/>
      <c r="F456" s="35"/>
      <c r="G456" s="35"/>
      <c r="H456" s="36"/>
      <c r="I456" s="36">
        <v>5</v>
      </c>
      <c r="J456" s="36"/>
      <c r="K456" s="33" t="s">
        <v>113</v>
      </c>
      <c r="L456" s="32"/>
      <c r="M456" s="32"/>
      <c r="N456" s="32"/>
      <c r="O456" s="32"/>
      <c r="P456" s="33"/>
      <c r="Q456" s="33"/>
      <c r="R456" s="33"/>
      <c r="S456" s="33"/>
      <c r="T456" s="33"/>
      <c r="U456" s="33"/>
      <c r="V456" s="34" t="s">
        <v>92</v>
      </c>
      <c r="W456" s="33"/>
      <c r="X456" s="33"/>
      <c r="Y456" s="31" t="s">
        <v>114</v>
      </c>
    </row>
    <row r="457" spans="1:25" ht="25.5" x14ac:dyDescent="0.2">
      <c r="A457" s="30" t="s">
        <v>2373</v>
      </c>
      <c r="B457" s="33"/>
      <c r="C457" s="30" t="s">
        <v>2374</v>
      </c>
      <c r="D457" s="33">
        <v>1998</v>
      </c>
      <c r="E457" s="30" t="s">
        <v>2375</v>
      </c>
      <c r="F457" s="34" t="s">
        <v>77</v>
      </c>
      <c r="G457" s="34"/>
      <c r="H457" s="34" t="s">
        <v>77</v>
      </c>
      <c r="I457" s="34" t="s">
        <v>77</v>
      </c>
      <c r="J457" s="34"/>
      <c r="K457" s="33" t="s">
        <v>126</v>
      </c>
      <c r="L457" s="32"/>
      <c r="M457" s="32"/>
      <c r="N457" s="32">
        <v>46</v>
      </c>
      <c r="O457" s="32">
        <v>60</v>
      </c>
      <c r="P457" s="33"/>
      <c r="Q457" s="33"/>
      <c r="R457" s="33"/>
      <c r="S457" s="33"/>
      <c r="T457" s="33"/>
      <c r="U457" s="33"/>
      <c r="V457" s="34" t="s">
        <v>100</v>
      </c>
      <c r="W457" s="33" t="s">
        <v>2376</v>
      </c>
      <c r="X457" s="33"/>
      <c r="Y457" s="31" t="s">
        <v>2377</v>
      </c>
    </row>
    <row r="458" spans="1:25" ht="25.5" x14ac:dyDescent="0.2">
      <c r="A458" s="30" t="s">
        <v>1148</v>
      </c>
      <c r="B458" s="33" t="s">
        <v>1149</v>
      </c>
      <c r="C458" s="30" t="s">
        <v>2378</v>
      </c>
      <c r="D458" s="33">
        <v>1998</v>
      </c>
      <c r="E458" s="30" t="s">
        <v>2379</v>
      </c>
      <c r="F458" s="34"/>
      <c r="G458" s="34"/>
      <c r="H458" s="34"/>
      <c r="I458" s="34"/>
      <c r="J458" s="34"/>
      <c r="K458" s="33" t="s">
        <v>126</v>
      </c>
      <c r="L458" s="32">
        <v>8</v>
      </c>
      <c r="M458" s="32"/>
      <c r="N458" s="32">
        <v>183</v>
      </c>
      <c r="O458" s="32">
        <v>189</v>
      </c>
      <c r="P458" s="33" t="s">
        <v>2380</v>
      </c>
      <c r="Q458" s="33"/>
      <c r="R458" s="33"/>
      <c r="S458" s="33"/>
      <c r="T458" s="33"/>
      <c r="U458" s="33"/>
      <c r="V458" s="34" t="s">
        <v>100</v>
      </c>
      <c r="W458" s="33"/>
      <c r="X458" s="33"/>
      <c r="Y458" s="31" t="s">
        <v>166</v>
      </c>
    </row>
    <row r="459" spans="1:25" ht="38.25" x14ac:dyDescent="0.2">
      <c r="A459" s="30" t="s">
        <v>2381</v>
      </c>
      <c r="B459" s="33" t="s">
        <v>2381</v>
      </c>
      <c r="C459" s="30" t="s">
        <v>2382</v>
      </c>
      <c r="D459" s="33">
        <v>1998</v>
      </c>
      <c r="E459" s="30" t="s">
        <v>2383</v>
      </c>
      <c r="F459" s="34"/>
      <c r="G459" s="34"/>
      <c r="H459" s="34"/>
      <c r="I459" s="34"/>
      <c r="J459" s="34"/>
      <c r="K459" s="33" t="s">
        <v>126</v>
      </c>
      <c r="L459" s="32">
        <v>15</v>
      </c>
      <c r="M459" s="32" t="s">
        <v>2384</v>
      </c>
      <c r="N459" s="32">
        <v>973</v>
      </c>
      <c r="O459" s="32">
        <v>986</v>
      </c>
      <c r="P459" s="33" t="s">
        <v>260</v>
      </c>
      <c r="Q459" s="33" t="s">
        <v>260</v>
      </c>
      <c r="R459" s="33" t="s">
        <v>2385</v>
      </c>
      <c r="S459" s="33" t="s">
        <v>2386</v>
      </c>
      <c r="T459" s="33" t="s">
        <v>2387</v>
      </c>
      <c r="U459" s="33" t="s">
        <v>2388</v>
      </c>
      <c r="V459" s="34" t="s">
        <v>100</v>
      </c>
      <c r="W459" s="33"/>
      <c r="X459" s="33"/>
      <c r="Y459" s="31" t="s">
        <v>262</v>
      </c>
    </row>
    <row r="460" spans="1:25" ht="51" x14ac:dyDescent="0.2">
      <c r="A460" s="30" t="s">
        <v>2389</v>
      </c>
      <c r="B460" s="33"/>
      <c r="C460" s="30" t="s">
        <v>2390</v>
      </c>
      <c r="D460" s="33">
        <v>1998</v>
      </c>
      <c r="E460" s="30" t="s">
        <v>2391</v>
      </c>
      <c r="F460" s="35"/>
      <c r="G460" s="35"/>
      <c r="H460" s="36"/>
      <c r="I460" s="36">
        <v>1</v>
      </c>
      <c r="J460" s="36"/>
      <c r="K460" s="33" t="s">
        <v>117</v>
      </c>
      <c r="L460" s="32"/>
      <c r="M460" s="32"/>
      <c r="N460" s="32" t="s">
        <v>1865</v>
      </c>
      <c r="O460" s="32" t="s">
        <v>1865</v>
      </c>
      <c r="P460" s="33"/>
      <c r="Q460" s="33" t="s">
        <v>2392</v>
      </c>
      <c r="R460" s="33"/>
      <c r="S460" s="33"/>
      <c r="T460" s="33"/>
      <c r="U460" s="33"/>
      <c r="V460" s="34" t="s">
        <v>100</v>
      </c>
      <c r="W460" s="33"/>
      <c r="X460" s="33"/>
      <c r="Y460" s="31" t="s">
        <v>2393</v>
      </c>
    </row>
    <row r="461" spans="1:25" x14ac:dyDescent="0.2">
      <c r="A461" s="30" t="s">
        <v>2394</v>
      </c>
      <c r="B461" s="33"/>
      <c r="C461" s="30" t="s">
        <v>2395</v>
      </c>
      <c r="D461" s="33">
        <v>1998</v>
      </c>
      <c r="E461" s="30"/>
      <c r="F461" s="36"/>
      <c r="G461" s="36" t="s">
        <v>2396</v>
      </c>
      <c r="H461" s="36"/>
      <c r="I461" s="36"/>
      <c r="J461" s="36"/>
      <c r="K461" s="33" t="s">
        <v>126</v>
      </c>
      <c r="L461" s="32"/>
      <c r="M461" s="32"/>
      <c r="N461" s="32"/>
      <c r="O461" s="32"/>
      <c r="P461" s="33"/>
      <c r="Q461" s="33"/>
      <c r="R461" s="33"/>
      <c r="S461" s="33"/>
      <c r="T461" s="33"/>
      <c r="U461" s="33"/>
      <c r="V461" s="34" t="s">
        <v>92</v>
      </c>
      <c r="W461" s="33"/>
      <c r="X461" s="33"/>
      <c r="Y461" s="31" t="s">
        <v>114</v>
      </c>
    </row>
    <row r="462" spans="1:25" ht="76.5" x14ac:dyDescent="0.2">
      <c r="A462" s="30" t="s">
        <v>2397</v>
      </c>
      <c r="B462" s="33"/>
      <c r="C462" s="30" t="s">
        <v>2398</v>
      </c>
      <c r="D462" s="33">
        <v>1998</v>
      </c>
      <c r="E462" s="30" t="s">
        <v>2399</v>
      </c>
      <c r="F462" s="34" t="s">
        <v>77</v>
      </c>
      <c r="G462" s="34"/>
      <c r="H462" s="34" t="s">
        <v>77</v>
      </c>
      <c r="I462" s="34" t="s">
        <v>77</v>
      </c>
      <c r="J462" s="34"/>
      <c r="K462" s="33" t="s">
        <v>134</v>
      </c>
      <c r="L462" s="32">
        <v>55</v>
      </c>
      <c r="M462" s="32"/>
      <c r="N462" s="32">
        <v>23</v>
      </c>
      <c r="O462" s="32">
        <v>33</v>
      </c>
      <c r="P462" s="33"/>
      <c r="Q462" s="33"/>
      <c r="R462" s="33"/>
      <c r="S462" s="33"/>
      <c r="T462" s="33"/>
      <c r="U462" s="33"/>
      <c r="V462" s="34" t="s">
        <v>100</v>
      </c>
      <c r="W462" s="33" t="s">
        <v>2400</v>
      </c>
      <c r="X462" s="33"/>
      <c r="Y462" s="31" t="s">
        <v>1644</v>
      </c>
    </row>
    <row r="463" spans="1:25" ht="51" x14ac:dyDescent="0.2">
      <c r="A463" s="30" t="s">
        <v>2401</v>
      </c>
      <c r="B463" s="33" t="s">
        <v>2401</v>
      </c>
      <c r="C463" s="30" t="s">
        <v>2402</v>
      </c>
      <c r="D463" s="33">
        <v>1998</v>
      </c>
      <c r="E463" s="30" t="s">
        <v>2403</v>
      </c>
      <c r="F463" s="34" t="s">
        <v>77</v>
      </c>
      <c r="G463" s="34"/>
      <c r="H463" s="34"/>
      <c r="I463" s="34"/>
      <c r="J463" s="34"/>
      <c r="K463" s="33" t="s">
        <v>99</v>
      </c>
      <c r="L463" s="32">
        <v>27</v>
      </c>
      <c r="M463" s="32">
        <v>4</v>
      </c>
      <c r="N463" s="32">
        <v>302</v>
      </c>
      <c r="O463" s="32">
        <v>306</v>
      </c>
      <c r="P463" s="33" t="s">
        <v>260</v>
      </c>
      <c r="Q463" s="33" t="s">
        <v>260</v>
      </c>
      <c r="R463" s="33"/>
      <c r="S463" s="33" t="s">
        <v>260</v>
      </c>
      <c r="T463" s="33" t="s">
        <v>260</v>
      </c>
      <c r="U463" s="33" t="s">
        <v>260</v>
      </c>
      <c r="V463" s="34" t="s">
        <v>100</v>
      </c>
      <c r="W463" s="33"/>
      <c r="X463" s="33"/>
      <c r="Y463" s="31" t="s">
        <v>262</v>
      </c>
    </row>
    <row r="464" spans="1:25" ht="51" x14ac:dyDescent="0.2">
      <c r="A464" s="30" t="s">
        <v>2404</v>
      </c>
      <c r="B464" s="33"/>
      <c r="C464" s="30" t="s">
        <v>2405</v>
      </c>
      <c r="D464" s="33">
        <v>1998</v>
      </c>
      <c r="E464" s="30" t="s">
        <v>2406</v>
      </c>
      <c r="F464" s="36" t="s">
        <v>2310</v>
      </c>
      <c r="G464" s="36" t="s">
        <v>2310</v>
      </c>
      <c r="H464" s="36" t="s">
        <v>2310</v>
      </c>
      <c r="I464" s="36" t="s">
        <v>2310</v>
      </c>
      <c r="J464" s="36"/>
      <c r="K464" s="33" t="s">
        <v>564</v>
      </c>
      <c r="L464" s="32"/>
      <c r="M464" s="32"/>
      <c r="N464" s="32" t="s">
        <v>2407</v>
      </c>
      <c r="O464" s="32" t="s">
        <v>2407</v>
      </c>
      <c r="P464" s="33"/>
      <c r="Q464" s="33"/>
      <c r="R464" s="33" t="s">
        <v>2408</v>
      </c>
      <c r="S464" s="33" t="s">
        <v>2409</v>
      </c>
      <c r="T464" s="33" t="s">
        <v>2410</v>
      </c>
      <c r="U464" s="33"/>
      <c r="V464" s="34" t="s">
        <v>100</v>
      </c>
      <c r="W464" s="33"/>
      <c r="X464" s="33"/>
      <c r="Y464" s="31" t="s">
        <v>114</v>
      </c>
    </row>
    <row r="465" spans="1:25" ht="25.5" x14ac:dyDescent="0.2">
      <c r="A465" s="30" t="s">
        <v>2411</v>
      </c>
      <c r="B465" s="33"/>
      <c r="C465" s="30" t="s">
        <v>2412</v>
      </c>
      <c r="D465" s="33">
        <v>1998</v>
      </c>
      <c r="E465" s="30" t="s">
        <v>2413</v>
      </c>
      <c r="F465" s="34" t="s">
        <v>77</v>
      </c>
      <c r="G465" s="34"/>
      <c r="H465" s="34" t="s">
        <v>77</v>
      </c>
      <c r="I465" s="34" t="s">
        <v>77</v>
      </c>
      <c r="J465" s="34"/>
      <c r="K465" s="33" t="s">
        <v>134</v>
      </c>
      <c r="L465" s="32"/>
      <c r="M465" s="32"/>
      <c r="N465" s="32"/>
      <c r="O465" s="32"/>
      <c r="P465" s="33"/>
      <c r="Q465" s="33"/>
      <c r="R465" s="33"/>
      <c r="S465" s="33"/>
      <c r="T465" s="33"/>
      <c r="U465" s="33"/>
      <c r="V465" s="34" t="s">
        <v>136</v>
      </c>
      <c r="W465" s="33" t="s">
        <v>2414</v>
      </c>
      <c r="X465" s="33"/>
      <c r="Y465" s="31" t="s">
        <v>1579</v>
      </c>
    </row>
    <row r="466" spans="1:25" ht="51" x14ac:dyDescent="0.2">
      <c r="A466" s="30" t="s">
        <v>2415</v>
      </c>
      <c r="B466" s="33"/>
      <c r="C466" s="30" t="s">
        <v>2416</v>
      </c>
      <c r="D466" s="33">
        <v>1998</v>
      </c>
      <c r="E466" s="30" t="s">
        <v>2417</v>
      </c>
      <c r="F466" s="46"/>
      <c r="G466" s="36"/>
      <c r="H466" s="36"/>
      <c r="I466" s="36"/>
      <c r="J466" s="36"/>
      <c r="K466" s="33" t="s">
        <v>126</v>
      </c>
      <c r="L466" s="32"/>
      <c r="M466" s="32"/>
      <c r="N466" s="32"/>
      <c r="O466" s="32"/>
      <c r="P466" s="33"/>
      <c r="Q466" s="33"/>
      <c r="R466" s="33"/>
      <c r="S466" s="33"/>
      <c r="T466" s="33"/>
      <c r="U466" s="33"/>
      <c r="V466" s="34" t="s">
        <v>1550</v>
      </c>
      <c r="W466" s="33"/>
      <c r="X466" s="33"/>
      <c r="Y466" s="31" t="s">
        <v>1560</v>
      </c>
    </row>
    <row r="467" spans="1:25" ht="25.5" x14ac:dyDescent="0.2">
      <c r="A467" s="30" t="s">
        <v>2418</v>
      </c>
      <c r="B467" s="33" t="s">
        <v>2419</v>
      </c>
      <c r="C467" s="30" t="s">
        <v>2420</v>
      </c>
      <c r="D467" s="33">
        <v>1998</v>
      </c>
      <c r="E467" s="30" t="s">
        <v>918</v>
      </c>
      <c r="F467" s="34"/>
      <c r="G467" s="34"/>
      <c r="H467" s="34" t="s">
        <v>77</v>
      </c>
      <c r="I467" s="34"/>
      <c r="J467" s="34"/>
      <c r="K467" s="33" t="s">
        <v>126</v>
      </c>
      <c r="L467" s="32">
        <v>25</v>
      </c>
      <c r="M467" s="32">
        <v>2</v>
      </c>
      <c r="N467" s="32">
        <v>339</v>
      </c>
      <c r="O467" s="32">
        <v>360</v>
      </c>
      <c r="P467" s="33" t="s">
        <v>2421</v>
      </c>
      <c r="Q467" s="33" t="str">
        <f>HYPERLINK("http://dx.doi.org/10.1046/j.1365-2699.1998.252165.x","http://dx.doi.org/10.1046/j.1365-2699.1998.252165.x")</f>
        <v>http://dx.doi.org/10.1046/j.1365-2699.1998.252165.x</v>
      </c>
      <c r="R467" s="33"/>
      <c r="S467" s="33"/>
      <c r="T467" s="33"/>
      <c r="U467" s="33"/>
      <c r="V467" s="34" t="s">
        <v>100</v>
      </c>
      <c r="W467" s="33" t="s">
        <v>2422</v>
      </c>
      <c r="X467" s="33" t="s">
        <v>2423</v>
      </c>
      <c r="Y467" s="31" t="s">
        <v>143</v>
      </c>
    </row>
    <row r="468" spans="1:25" ht="25.5" x14ac:dyDescent="0.2">
      <c r="A468" s="30" t="s">
        <v>2424</v>
      </c>
      <c r="B468" s="33"/>
      <c r="C468" s="30" t="s">
        <v>2425</v>
      </c>
      <c r="D468" s="33">
        <v>1998</v>
      </c>
      <c r="E468" s="30" t="s">
        <v>2426</v>
      </c>
      <c r="F468" s="35"/>
      <c r="G468" s="35"/>
      <c r="H468" s="36"/>
      <c r="I468" s="36">
        <v>2</v>
      </c>
      <c r="J468" s="36"/>
      <c r="K468" s="33" t="s">
        <v>906</v>
      </c>
      <c r="L468" s="32"/>
      <c r="M468" s="32"/>
      <c r="N468" s="32"/>
      <c r="O468" s="32"/>
      <c r="P468" s="33"/>
      <c r="Q468" s="33"/>
      <c r="R468" s="33"/>
      <c r="S468" s="33"/>
      <c r="T468" s="33"/>
      <c r="U468" s="33"/>
      <c r="V468" s="34" t="s">
        <v>219</v>
      </c>
      <c r="W468" s="33"/>
      <c r="X468" s="33"/>
      <c r="Y468" s="31" t="s">
        <v>114</v>
      </c>
    </row>
    <row r="469" spans="1:25" ht="38.25" x14ac:dyDescent="0.2">
      <c r="A469" s="30" t="s">
        <v>2427</v>
      </c>
      <c r="B469" s="33"/>
      <c r="C469" s="30" t="s">
        <v>2428</v>
      </c>
      <c r="D469" s="33">
        <v>1998</v>
      </c>
      <c r="E469" s="30" t="s">
        <v>2429</v>
      </c>
      <c r="F469" s="34" t="s">
        <v>77</v>
      </c>
      <c r="G469" s="34"/>
      <c r="H469" s="34" t="s">
        <v>77</v>
      </c>
      <c r="I469" s="34" t="s">
        <v>77</v>
      </c>
      <c r="J469" s="34"/>
      <c r="K469" s="33" t="s">
        <v>126</v>
      </c>
      <c r="L469" s="32"/>
      <c r="M469" s="32"/>
      <c r="N469" s="32" t="s">
        <v>2430</v>
      </c>
      <c r="O469" s="32" t="s">
        <v>2430</v>
      </c>
      <c r="P469" s="33"/>
      <c r="Q469" s="33"/>
      <c r="R469" s="33"/>
      <c r="S469" s="33"/>
      <c r="T469" s="33"/>
      <c r="U469" s="33"/>
      <c r="V469" s="34" t="s">
        <v>92</v>
      </c>
      <c r="W469" s="33"/>
      <c r="X469" s="33"/>
      <c r="Y469" s="31" t="s">
        <v>2431</v>
      </c>
    </row>
    <row r="470" spans="1:25" ht="38.25" x14ac:dyDescent="0.2">
      <c r="A470" s="30" t="s">
        <v>2432</v>
      </c>
      <c r="B470" s="33"/>
      <c r="C470" s="30" t="s">
        <v>2433</v>
      </c>
      <c r="D470" s="33">
        <v>1998</v>
      </c>
      <c r="E470" s="30"/>
      <c r="F470" s="33"/>
      <c r="G470" s="33"/>
      <c r="H470" s="33"/>
      <c r="I470" s="34" t="s">
        <v>77</v>
      </c>
      <c r="J470" s="33"/>
      <c r="K470" s="33" t="s">
        <v>126</v>
      </c>
      <c r="L470" s="32"/>
      <c r="M470" s="32"/>
      <c r="N470" s="32"/>
      <c r="O470" s="32"/>
      <c r="P470" s="33"/>
      <c r="Q470" s="33"/>
      <c r="R470" s="33"/>
      <c r="S470" s="33"/>
      <c r="T470" s="33"/>
      <c r="U470" s="33"/>
      <c r="V470" s="34" t="s">
        <v>92</v>
      </c>
      <c r="W470" s="33" t="s">
        <v>2434</v>
      </c>
      <c r="X470" s="33"/>
      <c r="Y470" s="31" t="s">
        <v>2136</v>
      </c>
    </row>
    <row r="471" spans="1:25" ht="25.5" x14ac:dyDescent="0.2">
      <c r="A471" s="30" t="s">
        <v>2435</v>
      </c>
      <c r="B471" s="33"/>
      <c r="C471" s="30" t="s">
        <v>2436</v>
      </c>
      <c r="D471" s="33">
        <v>1998</v>
      </c>
      <c r="E471" s="30"/>
      <c r="F471" s="34" t="s">
        <v>77</v>
      </c>
      <c r="G471" s="34"/>
      <c r="H471" s="34" t="s">
        <v>77</v>
      </c>
      <c r="I471" s="34" t="s">
        <v>77</v>
      </c>
      <c r="J471" s="34"/>
      <c r="K471" s="33" t="s">
        <v>126</v>
      </c>
      <c r="L471" s="32"/>
      <c r="M471" s="32"/>
      <c r="N471" s="32"/>
      <c r="O471" s="32"/>
      <c r="P471" s="33"/>
      <c r="Q471" s="33"/>
      <c r="R471" s="33"/>
      <c r="S471" s="33"/>
      <c r="T471" s="33"/>
      <c r="U471" s="33"/>
      <c r="V471" s="34" t="s">
        <v>92</v>
      </c>
      <c r="W471" s="33"/>
      <c r="X471" s="33"/>
      <c r="Y471" s="31" t="s">
        <v>2322</v>
      </c>
    </row>
    <row r="472" spans="1:25" ht="38.25" x14ac:dyDescent="0.2">
      <c r="A472" s="30" t="s">
        <v>2437</v>
      </c>
      <c r="B472" s="33"/>
      <c r="C472" s="30" t="s">
        <v>2438</v>
      </c>
      <c r="D472" s="33">
        <v>1998</v>
      </c>
      <c r="E472" s="30" t="s">
        <v>2439</v>
      </c>
      <c r="F472" s="34" t="s">
        <v>77</v>
      </c>
      <c r="G472" s="34"/>
      <c r="H472" s="34" t="s">
        <v>77</v>
      </c>
      <c r="I472" s="34" t="s">
        <v>77</v>
      </c>
      <c r="J472" s="34"/>
      <c r="K472" s="33" t="s">
        <v>113</v>
      </c>
      <c r="L472" s="32"/>
      <c r="M472" s="32"/>
      <c r="N472" s="32" t="s">
        <v>2440</v>
      </c>
      <c r="O472" s="32" t="s">
        <v>2440</v>
      </c>
      <c r="P472" s="33"/>
      <c r="Q472" s="33"/>
      <c r="R472" s="33"/>
      <c r="S472" s="33"/>
      <c r="T472" s="33"/>
      <c r="U472" s="33"/>
      <c r="V472" s="34" t="s">
        <v>1550</v>
      </c>
      <c r="W472" s="33" t="s">
        <v>2441</v>
      </c>
      <c r="X472" s="33"/>
      <c r="Y472" s="31" t="s">
        <v>2136</v>
      </c>
    </row>
    <row r="473" spans="1:25" ht="51" x14ac:dyDescent="0.2">
      <c r="A473" s="30" t="s">
        <v>2442</v>
      </c>
      <c r="B473" s="33" t="s">
        <v>2443</v>
      </c>
      <c r="C473" s="30" t="s">
        <v>2444</v>
      </c>
      <c r="D473" s="33">
        <v>1998</v>
      </c>
      <c r="E473" s="30" t="s">
        <v>2445</v>
      </c>
      <c r="F473" s="34"/>
      <c r="G473" s="34"/>
      <c r="H473" s="34"/>
      <c r="I473" s="34"/>
      <c r="J473" s="34" t="s">
        <v>77</v>
      </c>
      <c r="K473" s="33" t="s">
        <v>362</v>
      </c>
      <c r="L473" s="32">
        <v>35</v>
      </c>
      <c r="M473" s="32">
        <v>3</v>
      </c>
      <c r="N473" s="32">
        <v>165</v>
      </c>
      <c r="O473" s="32">
        <v>179</v>
      </c>
      <c r="P473" s="33" t="s">
        <v>2446</v>
      </c>
      <c r="Q473" s="33" t="str">
        <f>HYPERLINK("http://dx.doi.org/10.1016/S0167-5877(98)00062-2","http://dx.doi.org/10.1016/S0167-5877(98)00062-2")</f>
        <v>http://dx.doi.org/10.1016/S0167-5877(98)00062-2</v>
      </c>
      <c r="R473" s="33"/>
      <c r="S473" s="33"/>
      <c r="T473" s="33"/>
      <c r="U473" s="33"/>
      <c r="V473" s="34" t="s">
        <v>100</v>
      </c>
      <c r="W473" s="33" t="s">
        <v>2447</v>
      </c>
      <c r="X473" s="33" t="s">
        <v>2448</v>
      </c>
      <c r="Y473" s="31" t="s">
        <v>143</v>
      </c>
    </row>
    <row r="474" spans="1:25" ht="38.25" x14ac:dyDescent="0.2">
      <c r="A474" s="30" t="s">
        <v>2449</v>
      </c>
      <c r="B474" s="33"/>
      <c r="C474" s="30" t="s">
        <v>2450</v>
      </c>
      <c r="D474" s="33">
        <v>1998</v>
      </c>
      <c r="E474" s="30"/>
      <c r="F474" s="36" t="s">
        <v>1986</v>
      </c>
      <c r="G474" s="36"/>
      <c r="H474" s="36" t="s">
        <v>1986</v>
      </c>
      <c r="I474" s="36" t="s">
        <v>1986</v>
      </c>
      <c r="J474" s="36"/>
      <c r="K474" s="33" t="s">
        <v>126</v>
      </c>
      <c r="L474" s="32"/>
      <c r="M474" s="32"/>
      <c r="N474" s="32"/>
      <c r="O474" s="32"/>
      <c r="P474" s="33"/>
      <c r="Q474" s="33"/>
      <c r="R474" s="33"/>
      <c r="S474" s="33"/>
      <c r="T474" s="33"/>
      <c r="U474" s="33"/>
      <c r="V474" s="34" t="s">
        <v>92</v>
      </c>
      <c r="W474" s="33"/>
      <c r="X474" s="33"/>
      <c r="Y474" s="31" t="s">
        <v>114</v>
      </c>
    </row>
    <row r="475" spans="1:25" ht="25.5" x14ac:dyDescent="0.2">
      <c r="A475" s="30" t="s">
        <v>2085</v>
      </c>
      <c r="B475" s="33"/>
      <c r="C475" s="30" t="s">
        <v>2451</v>
      </c>
      <c r="D475" s="33">
        <v>1998</v>
      </c>
      <c r="E475" s="30"/>
      <c r="F475" s="35"/>
      <c r="G475" s="35"/>
      <c r="H475" s="36"/>
      <c r="I475" s="36" t="s">
        <v>2452</v>
      </c>
      <c r="J475" s="36"/>
      <c r="K475" s="33" t="s">
        <v>218</v>
      </c>
      <c r="L475" s="32"/>
      <c r="M475" s="32"/>
      <c r="N475" s="32"/>
      <c r="O475" s="32"/>
      <c r="P475" s="33"/>
      <c r="Q475" s="33"/>
      <c r="R475" s="33"/>
      <c r="S475" s="33"/>
      <c r="T475" s="33"/>
      <c r="U475" s="33"/>
      <c r="V475" s="34" t="s">
        <v>92</v>
      </c>
      <c r="W475" s="33"/>
      <c r="X475" s="33"/>
      <c r="Y475" s="31" t="s">
        <v>114</v>
      </c>
    </row>
    <row r="476" spans="1:25" ht="51" customHeight="1" x14ac:dyDescent="0.2">
      <c r="A476" s="30" t="s">
        <v>2453</v>
      </c>
      <c r="B476" s="33"/>
      <c r="C476" s="30" t="s">
        <v>2454</v>
      </c>
      <c r="D476" s="33">
        <v>1998</v>
      </c>
      <c r="E476" s="30"/>
      <c r="F476" s="36" t="s">
        <v>2087</v>
      </c>
      <c r="G476" s="36"/>
      <c r="H476" s="36" t="s">
        <v>2087</v>
      </c>
      <c r="I476" s="36" t="s">
        <v>2087</v>
      </c>
      <c r="J476" s="36"/>
      <c r="K476" s="33" t="s">
        <v>231</v>
      </c>
      <c r="L476" s="32"/>
      <c r="M476" s="32"/>
      <c r="N476" s="32"/>
      <c r="O476" s="32"/>
      <c r="P476" s="33"/>
      <c r="Q476" s="33"/>
      <c r="R476" s="33"/>
      <c r="S476" s="33"/>
      <c r="T476" s="33"/>
      <c r="U476" s="33"/>
      <c r="V476" s="34" t="s">
        <v>92</v>
      </c>
      <c r="W476" s="33"/>
      <c r="X476" s="33"/>
      <c r="Y476" s="31" t="s">
        <v>114</v>
      </c>
    </row>
    <row r="477" spans="1:25" ht="38.25" x14ac:dyDescent="0.2">
      <c r="A477" s="30" t="s">
        <v>2455</v>
      </c>
      <c r="B477" s="33"/>
      <c r="C477" s="30" t="s">
        <v>2456</v>
      </c>
      <c r="D477" s="33">
        <v>1998</v>
      </c>
      <c r="E477" s="30" t="s">
        <v>2457</v>
      </c>
      <c r="F477" s="36" t="s">
        <v>2458</v>
      </c>
      <c r="G477" s="36"/>
      <c r="H477" s="36" t="s">
        <v>2459</v>
      </c>
      <c r="I477" s="36" t="s">
        <v>2459</v>
      </c>
      <c r="J477" s="36"/>
      <c r="K477" s="33" t="s">
        <v>134</v>
      </c>
      <c r="L477" s="32"/>
      <c r="M477" s="32"/>
      <c r="N477" s="32"/>
      <c r="O477" s="32"/>
      <c r="P477" s="33"/>
      <c r="Q477" s="33"/>
      <c r="R477" s="33"/>
      <c r="S477" s="33"/>
      <c r="T477" s="33"/>
      <c r="U477" s="33"/>
      <c r="V477" s="34" t="s">
        <v>219</v>
      </c>
      <c r="W477" s="33"/>
      <c r="X477" s="33"/>
      <c r="Y477" s="31" t="s">
        <v>114</v>
      </c>
    </row>
    <row r="478" spans="1:25" ht="25.5" x14ac:dyDescent="0.2">
      <c r="A478" s="30" t="s">
        <v>2460</v>
      </c>
      <c r="B478" s="33"/>
      <c r="C478" s="30" t="s">
        <v>2461</v>
      </c>
      <c r="D478" s="33">
        <v>1998</v>
      </c>
      <c r="E478" s="30" t="s">
        <v>2462</v>
      </c>
      <c r="F478" s="35"/>
      <c r="G478" s="35"/>
      <c r="H478" s="36" t="s">
        <v>2310</v>
      </c>
      <c r="I478" s="36" t="s">
        <v>2310</v>
      </c>
      <c r="J478" s="36"/>
      <c r="K478" s="33" t="s">
        <v>89</v>
      </c>
      <c r="L478" s="32"/>
      <c r="M478" s="32"/>
      <c r="N478" s="32"/>
      <c r="O478" s="32"/>
      <c r="P478" s="33"/>
      <c r="Q478" s="33"/>
      <c r="R478" s="33"/>
      <c r="S478" s="33"/>
      <c r="T478" s="33"/>
      <c r="U478" s="33"/>
      <c r="V478" s="34" t="s">
        <v>219</v>
      </c>
      <c r="W478" s="33"/>
      <c r="X478" s="33"/>
      <c r="Y478" s="31" t="s">
        <v>114</v>
      </c>
    </row>
    <row r="479" spans="1:25" ht="38.25" x14ac:dyDescent="0.2">
      <c r="A479" s="30" t="s">
        <v>2463</v>
      </c>
      <c r="B479" s="33"/>
      <c r="C479" s="30" t="s">
        <v>2464</v>
      </c>
      <c r="D479" s="33">
        <v>1997</v>
      </c>
      <c r="E479" s="30"/>
      <c r="F479" s="34" t="s">
        <v>77</v>
      </c>
      <c r="G479" s="34"/>
      <c r="H479" s="34" t="s">
        <v>77</v>
      </c>
      <c r="I479" s="34" t="s">
        <v>77</v>
      </c>
      <c r="J479" s="34"/>
      <c r="K479" s="33" t="s">
        <v>126</v>
      </c>
      <c r="L479" s="32"/>
      <c r="M479" s="32"/>
      <c r="N479" s="32" t="s">
        <v>2356</v>
      </c>
      <c r="O479" s="32" t="s">
        <v>2356</v>
      </c>
      <c r="P479" s="33"/>
      <c r="Q479" s="33"/>
      <c r="R479" s="33"/>
      <c r="S479" s="33"/>
      <c r="T479" s="33"/>
      <c r="U479" s="33"/>
      <c r="V479" s="34" t="s">
        <v>92</v>
      </c>
      <c r="W479" s="33" t="s">
        <v>2465</v>
      </c>
      <c r="X479" s="33"/>
      <c r="Y479" s="31" t="s">
        <v>2358</v>
      </c>
    </row>
    <row r="480" spans="1:25" ht="51" x14ac:dyDescent="0.2">
      <c r="A480" s="30" t="s">
        <v>2466</v>
      </c>
      <c r="B480" s="33" t="s">
        <v>2467</v>
      </c>
      <c r="C480" s="30" t="s">
        <v>2468</v>
      </c>
      <c r="D480" s="33">
        <v>1997</v>
      </c>
      <c r="E480" s="30" t="s">
        <v>2469</v>
      </c>
      <c r="F480" s="34"/>
      <c r="G480" s="34"/>
      <c r="H480" s="34"/>
      <c r="I480" s="34"/>
      <c r="J480" s="34" t="s">
        <v>77</v>
      </c>
      <c r="K480" s="33" t="s">
        <v>210</v>
      </c>
      <c r="L480" s="32">
        <v>204</v>
      </c>
      <c r="M480" s="32">
        <v>3</v>
      </c>
      <c r="N480" s="32">
        <v>415</v>
      </c>
      <c r="O480" s="32">
        <v>436</v>
      </c>
      <c r="P480" s="33" t="s">
        <v>2470</v>
      </c>
      <c r="Q480" s="33"/>
      <c r="R480" s="33"/>
      <c r="S480" s="33"/>
      <c r="T480" s="33"/>
      <c r="U480" s="33"/>
      <c r="V480" s="34" t="s">
        <v>100</v>
      </c>
      <c r="W480" s="33"/>
      <c r="X480" s="33" t="s">
        <v>2471</v>
      </c>
      <c r="Y480" s="31" t="s">
        <v>166</v>
      </c>
    </row>
    <row r="481" spans="1:25" ht="38.25" x14ac:dyDescent="0.2">
      <c r="A481" s="30" t="s">
        <v>2472</v>
      </c>
      <c r="B481" s="33" t="s">
        <v>2473</v>
      </c>
      <c r="C481" s="30" t="s">
        <v>2474</v>
      </c>
      <c r="D481" s="33">
        <v>1997</v>
      </c>
      <c r="E481" s="30" t="s">
        <v>2475</v>
      </c>
      <c r="F481" s="34"/>
      <c r="G481" s="34"/>
      <c r="H481" s="34"/>
      <c r="I481" s="34" t="s">
        <v>77</v>
      </c>
      <c r="J481" s="34"/>
      <c r="K481" s="33" t="s">
        <v>126</v>
      </c>
      <c r="L481" s="32">
        <v>4</v>
      </c>
      <c r="M481" s="32">
        <v>2</v>
      </c>
      <c r="N481" s="32">
        <v>232</v>
      </c>
      <c r="O481" s="32">
        <v>239</v>
      </c>
      <c r="P481" s="33" t="s">
        <v>2476</v>
      </c>
      <c r="Q481" s="33" t="str">
        <f>HYPERLINK("http://dx.doi.org/10.1080/11956860.1997.11682400","http://dx.doi.org/10.1080/11956860.1997.11682400")</f>
        <v>http://dx.doi.org/10.1080/11956860.1997.11682400</v>
      </c>
      <c r="R481" s="33"/>
      <c r="S481" s="33"/>
      <c r="T481" s="33"/>
      <c r="U481" s="33"/>
      <c r="V481" s="34" t="s">
        <v>100</v>
      </c>
      <c r="W481" s="33" t="s">
        <v>2477</v>
      </c>
      <c r="X481" s="33" t="s">
        <v>2478</v>
      </c>
      <c r="Y481" s="31" t="s">
        <v>143</v>
      </c>
    </row>
    <row r="482" spans="1:25" ht="38.25" x14ac:dyDescent="0.2">
      <c r="A482" s="30" t="s">
        <v>2479</v>
      </c>
      <c r="B482" s="33"/>
      <c r="C482" s="30" t="s">
        <v>2480</v>
      </c>
      <c r="D482" s="33">
        <v>1997</v>
      </c>
      <c r="E482" s="30" t="s">
        <v>2481</v>
      </c>
      <c r="F482" s="36">
        <v>5</v>
      </c>
      <c r="G482" s="36"/>
      <c r="H482" s="36">
        <v>5</v>
      </c>
      <c r="I482" s="36">
        <v>5</v>
      </c>
      <c r="J482" s="36"/>
      <c r="K482" s="33" t="s">
        <v>129</v>
      </c>
      <c r="L482" s="32"/>
      <c r="M482" s="32"/>
      <c r="N482" s="32"/>
      <c r="O482" s="32"/>
      <c r="P482" s="33"/>
      <c r="Q482" s="33"/>
      <c r="R482" s="33"/>
      <c r="S482" s="33"/>
      <c r="T482" s="33"/>
      <c r="U482" s="33"/>
      <c r="V482" s="34" t="s">
        <v>1550</v>
      </c>
      <c r="W482" s="33"/>
      <c r="X482" s="33"/>
      <c r="Y482" s="31" t="s">
        <v>114</v>
      </c>
    </row>
    <row r="483" spans="1:25" ht="25.5" x14ac:dyDescent="0.2">
      <c r="A483" s="30" t="s">
        <v>2482</v>
      </c>
      <c r="B483" s="33"/>
      <c r="C483" s="30" t="s">
        <v>2483</v>
      </c>
      <c r="D483" s="33">
        <v>1997</v>
      </c>
      <c r="E483" s="30"/>
      <c r="F483" s="34" t="s">
        <v>77</v>
      </c>
      <c r="G483" s="34"/>
      <c r="H483" s="34" t="s">
        <v>77</v>
      </c>
      <c r="I483" s="34" t="s">
        <v>77</v>
      </c>
      <c r="J483" s="34"/>
      <c r="K483" s="33" t="s">
        <v>126</v>
      </c>
      <c r="L483" s="32"/>
      <c r="M483" s="32"/>
      <c r="N483" s="32" t="s">
        <v>2239</v>
      </c>
      <c r="O483" s="32" t="s">
        <v>2239</v>
      </c>
      <c r="P483" s="33"/>
      <c r="Q483" s="33"/>
      <c r="R483" s="33"/>
      <c r="S483" s="33"/>
      <c r="T483" s="33"/>
      <c r="U483" s="33"/>
      <c r="V483" s="34" t="s">
        <v>92</v>
      </c>
      <c r="W483" s="33" t="s">
        <v>2484</v>
      </c>
      <c r="X483" s="33"/>
      <c r="Y483" s="31" t="s">
        <v>1604</v>
      </c>
    </row>
    <row r="484" spans="1:25" ht="25.5" x14ac:dyDescent="0.2">
      <c r="A484" s="30" t="s">
        <v>2485</v>
      </c>
      <c r="B484" s="33"/>
      <c r="C484" s="30" t="s">
        <v>2486</v>
      </c>
      <c r="D484" s="33">
        <v>1997</v>
      </c>
      <c r="E484" s="30" t="s">
        <v>2487</v>
      </c>
      <c r="F484" s="36">
        <v>1</v>
      </c>
      <c r="G484" s="36">
        <v>1</v>
      </c>
      <c r="H484" s="36">
        <v>1</v>
      </c>
      <c r="I484" s="36">
        <v>1</v>
      </c>
      <c r="J484" s="36"/>
      <c r="K484" s="33" t="s">
        <v>126</v>
      </c>
      <c r="L484" s="32"/>
      <c r="M484" s="32"/>
      <c r="N484" s="32" t="s">
        <v>2488</v>
      </c>
      <c r="O484" s="32" t="s">
        <v>2488</v>
      </c>
      <c r="P484" s="33"/>
      <c r="Q484" s="33"/>
      <c r="R484" s="33"/>
      <c r="S484" s="33"/>
      <c r="T484" s="33"/>
      <c r="U484" s="33"/>
      <c r="V484" s="34" t="s">
        <v>92</v>
      </c>
      <c r="W484" s="33"/>
      <c r="X484" s="33"/>
      <c r="Y484" s="31" t="s">
        <v>114</v>
      </c>
    </row>
    <row r="485" spans="1:25" ht="25.5" x14ac:dyDescent="0.2">
      <c r="A485" s="30" t="s">
        <v>2489</v>
      </c>
      <c r="B485" s="33" t="s">
        <v>2490</v>
      </c>
      <c r="C485" s="30" t="s">
        <v>2491</v>
      </c>
      <c r="D485" s="33">
        <v>1997</v>
      </c>
      <c r="E485" s="30" t="s">
        <v>1712</v>
      </c>
      <c r="F485" s="34"/>
      <c r="G485" s="34"/>
      <c r="H485" s="34"/>
      <c r="I485" s="34" t="s">
        <v>77</v>
      </c>
      <c r="J485" s="34"/>
      <c r="K485" s="33" t="s">
        <v>906</v>
      </c>
      <c r="L485" s="32">
        <v>97</v>
      </c>
      <c r="M485" s="32">
        <v>4</v>
      </c>
      <c r="N485" s="32">
        <v>14</v>
      </c>
      <c r="O485" s="32">
        <v>19</v>
      </c>
      <c r="P485" s="33"/>
      <c r="Q485" s="33"/>
      <c r="R485" s="33"/>
      <c r="S485" s="33"/>
      <c r="T485" s="33"/>
      <c r="U485" s="33"/>
      <c r="V485" s="34" t="s">
        <v>100</v>
      </c>
      <c r="W485" s="33"/>
      <c r="X485" s="33" t="s">
        <v>2492</v>
      </c>
      <c r="Y485" s="31" t="s">
        <v>166</v>
      </c>
    </row>
    <row r="486" spans="1:25" ht="25.5" x14ac:dyDescent="0.2">
      <c r="A486" s="30" t="s">
        <v>131</v>
      </c>
      <c r="B486" s="33" t="s">
        <v>2493</v>
      </c>
      <c r="C486" s="30" t="s">
        <v>2494</v>
      </c>
      <c r="D486" s="33">
        <v>1997</v>
      </c>
      <c r="E486" s="30" t="s">
        <v>1735</v>
      </c>
      <c r="F486" s="34"/>
      <c r="G486" s="34"/>
      <c r="H486" s="34"/>
      <c r="I486" s="34" t="s">
        <v>77</v>
      </c>
      <c r="J486" s="34"/>
      <c r="K486" s="33" t="s">
        <v>412</v>
      </c>
      <c r="L486" s="32">
        <v>51</v>
      </c>
      <c r="M486" s="32">
        <v>3</v>
      </c>
      <c r="N486" s="32">
        <v>315</v>
      </c>
      <c r="O486" s="32">
        <v>326</v>
      </c>
      <c r="P486" s="33" t="s">
        <v>2495</v>
      </c>
      <c r="Q486" s="33" t="str">
        <f>HYPERLINK("http://dx.doi.org/10.7202/033130ar","http://dx.doi.org/10.7202/033130ar")</f>
        <v>http://dx.doi.org/10.7202/033130ar</v>
      </c>
      <c r="R486" s="33" t="s">
        <v>2496</v>
      </c>
      <c r="S486" s="33">
        <v>1995</v>
      </c>
      <c r="T486" s="33" t="s">
        <v>2497</v>
      </c>
      <c r="U486" s="33" t="s">
        <v>2498</v>
      </c>
      <c r="V486" s="34" t="s">
        <v>100</v>
      </c>
      <c r="W486" s="33"/>
      <c r="X486" s="33"/>
      <c r="Y486" s="31" t="s">
        <v>143</v>
      </c>
    </row>
    <row r="487" spans="1:25" ht="38.25" x14ac:dyDescent="0.2">
      <c r="A487" s="30" t="s">
        <v>1148</v>
      </c>
      <c r="B487" s="33"/>
      <c r="C487" s="30" t="s">
        <v>2499</v>
      </c>
      <c r="D487" s="33">
        <v>1997</v>
      </c>
      <c r="E487" s="30" t="s">
        <v>498</v>
      </c>
      <c r="F487" s="36">
        <v>4</v>
      </c>
      <c r="G487" s="36"/>
      <c r="H487" s="36"/>
      <c r="I487" s="36"/>
      <c r="J487" s="36"/>
      <c r="K487" s="33" t="s">
        <v>126</v>
      </c>
      <c r="L487" s="32">
        <v>150</v>
      </c>
      <c r="M487" s="32"/>
      <c r="N487" s="32">
        <v>225</v>
      </c>
      <c r="O487" s="32">
        <v>234</v>
      </c>
      <c r="P487" s="33"/>
      <c r="Q487" s="33"/>
      <c r="R487" s="33"/>
      <c r="S487" s="33"/>
      <c r="T487" s="33"/>
      <c r="U487" s="33"/>
      <c r="V487" s="34" t="s">
        <v>100</v>
      </c>
      <c r="W487" s="33"/>
      <c r="X487" s="33"/>
      <c r="Y487" s="31" t="s">
        <v>1560</v>
      </c>
    </row>
    <row r="488" spans="1:25" ht="38.25" x14ac:dyDescent="0.2">
      <c r="A488" s="30" t="s">
        <v>2500</v>
      </c>
      <c r="B488" s="33"/>
      <c r="C488" s="30" t="s">
        <v>2501</v>
      </c>
      <c r="D488" s="33">
        <v>1997</v>
      </c>
      <c r="E488" s="30" t="s">
        <v>2502</v>
      </c>
      <c r="F488" s="36">
        <v>4</v>
      </c>
      <c r="G488" s="36"/>
      <c r="H488" s="36">
        <v>4</v>
      </c>
      <c r="I488" s="36"/>
      <c r="J488" s="36"/>
      <c r="K488" s="33" t="s">
        <v>126</v>
      </c>
      <c r="L488" s="32">
        <v>49</v>
      </c>
      <c r="M488" s="32"/>
      <c r="N488" s="32">
        <v>79</v>
      </c>
      <c r="O488" s="32">
        <v>91</v>
      </c>
      <c r="P488" s="33"/>
      <c r="Q488" s="33"/>
      <c r="R488" s="33"/>
      <c r="S488" s="33"/>
      <c r="T488" s="33"/>
      <c r="U488" s="33"/>
      <c r="V488" s="34" t="s">
        <v>100</v>
      </c>
      <c r="W488" s="33"/>
      <c r="X488" s="33"/>
      <c r="Y488" s="31" t="s">
        <v>1560</v>
      </c>
    </row>
    <row r="489" spans="1:25" ht="51" x14ac:dyDescent="0.2">
      <c r="A489" s="30" t="s">
        <v>2503</v>
      </c>
      <c r="B489" s="33" t="s">
        <v>2503</v>
      </c>
      <c r="C489" s="30" t="s">
        <v>2504</v>
      </c>
      <c r="D489" s="33">
        <v>1997</v>
      </c>
      <c r="E489" s="30" t="s">
        <v>2505</v>
      </c>
      <c r="F489" s="34"/>
      <c r="G489" s="34"/>
      <c r="H489" s="34"/>
      <c r="I489" s="34"/>
      <c r="J489" s="34" t="s">
        <v>77</v>
      </c>
      <c r="K489" s="33" t="s">
        <v>134</v>
      </c>
      <c r="L489" s="32" t="s">
        <v>260</v>
      </c>
      <c r="M489" s="32">
        <v>185</v>
      </c>
      <c r="N489" s="32">
        <v>127</v>
      </c>
      <c r="O489" s="32">
        <v>146</v>
      </c>
      <c r="P489" s="33" t="s">
        <v>260</v>
      </c>
      <c r="Q489" s="33" t="s">
        <v>2506</v>
      </c>
      <c r="R489" s="33"/>
      <c r="S489" s="33" t="s">
        <v>260</v>
      </c>
      <c r="T489" s="33" t="s">
        <v>260</v>
      </c>
      <c r="U489" s="33" t="s">
        <v>260</v>
      </c>
      <c r="V489" s="34" t="s">
        <v>100</v>
      </c>
      <c r="W489" s="33"/>
      <c r="X489" s="33"/>
      <c r="Y489" s="31" t="s">
        <v>262</v>
      </c>
    </row>
    <row r="490" spans="1:25" ht="51" x14ac:dyDescent="0.2">
      <c r="A490" s="30" t="s">
        <v>2023</v>
      </c>
      <c r="B490" s="33"/>
      <c r="C490" s="30" t="s">
        <v>2507</v>
      </c>
      <c r="D490" s="33">
        <v>1997</v>
      </c>
      <c r="E490" s="30" t="s">
        <v>2508</v>
      </c>
      <c r="F490" s="36" t="s">
        <v>121</v>
      </c>
      <c r="G490" s="36"/>
      <c r="H490" s="36" t="s">
        <v>121</v>
      </c>
      <c r="I490" s="36" t="s">
        <v>121</v>
      </c>
      <c r="J490" s="36"/>
      <c r="K490" s="33" t="s">
        <v>99</v>
      </c>
      <c r="L490" s="32"/>
      <c r="M490" s="32"/>
      <c r="N490" s="32" t="s">
        <v>2509</v>
      </c>
      <c r="O490" s="32" t="s">
        <v>2509</v>
      </c>
      <c r="P490" s="33"/>
      <c r="Q490" s="33"/>
      <c r="R490" s="33"/>
      <c r="S490" s="33"/>
      <c r="T490" s="33"/>
      <c r="U490" s="33"/>
      <c r="V490" s="34" t="s">
        <v>1550</v>
      </c>
      <c r="W490" s="33" t="s">
        <v>2510</v>
      </c>
      <c r="X490" s="33"/>
      <c r="Y490" s="31" t="s">
        <v>2511</v>
      </c>
    </row>
    <row r="491" spans="1:25" ht="63.75" x14ac:dyDescent="0.2">
      <c r="A491" s="30" t="s">
        <v>2512</v>
      </c>
      <c r="B491" s="33"/>
      <c r="C491" s="30" t="s">
        <v>2513</v>
      </c>
      <c r="D491" s="33">
        <v>1997</v>
      </c>
      <c r="E491" s="30" t="s">
        <v>2514</v>
      </c>
      <c r="F491" s="36"/>
      <c r="G491" s="36"/>
      <c r="H491" s="36">
        <v>1</v>
      </c>
      <c r="I491" s="36"/>
      <c r="J491" s="36"/>
      <c r="K491" s="33" t="s">
        <v>564</v>
      </c>
      <c r="L491" s="32"/>
      <c r="M491" s="32"/>
      <c r="N491" s="32" t="s">
        <v>2515</v>
      </c>
      <c r="O491" s="32" t="s">
        <v>2515</v>
      </c>
      <c r="P491" s="33"/>
      <c r="Q491" s="33" t="s">
        <v>1604</v>
      </c>
      <c r="R491" s="33"/>
      <c r="S491" s="33"/>
      <c r="T491" s="33"/>
      <c r="U491" s="33"/>
      <c r="V491" s="34" t="s">
        <v>1550</v>
      </c>
      <c r="W491" s="33"/>
      <c r="X491" s="33"/>
      <c r="Y491" s="31" t="s">
        <v>2393</v>
      </c>
    </row>
    <row r="492" spans="1:25" ht="38.25" x14ac:dyDescent="0.2">
      <c r="A492" s="30" t="s">
        <v>2516</v>
      </c>
      <c r="B492" s="33" t="s">
        <v>2517</v>
      </c>
      <c r="C492" s="30" t="s">
        <v>2518</v>
      </c>
      <c r="D492" s="33">
        <v>1997</v>
      </c>
      <c r="E492" s="30" t="s">
        <v>2519</v>
      </c>
      <c r="F492" s="34"/>
      <c r="G492" s="34"/>
      <c r="H492" s="34" t="s">
        <v>77</v>
      </c>
      <c r="I492" s="34"/>
      <c r="J492" s="34"/>
      <c r="K492" s="33" t="s">
        <v>564</v>
      </c>
      <c r="L492" s="32">
        <v>35</v>
      </c>
      <c r="M492" s="32">
        <v>10</v>
      </c>
      <c r="N492" s="32">
        <v>2375</v>
      </c>
      <c r="O492" s="32">
        <v>2388</v>
      </c>
      <c r="P492" s="33" t="s">
        <v>2520</v>
      </c>
      <c r="Q492" s="33" t="str">
        <f>HYPERLINK("http://dx.doi.org/10.1016/S0045-6535(97)00299-3","http://dx.doi.org/10.1016/S0045-6535(97)00299-3")</f>
        <v>http://dx.doi.org/10.1016/S0045-6535(97)00299-3</v>
      </c>
      <c r="R492" s="33"/>
      <c r="S492" s="33"/>
      <c r="T492" s="33"/>
      <c r="U492" s="33"/>
      <c r="V492" s="34" t="s">
        <v>100</v>
      </c>
      <c r="W492" s="33" t="s">
        <v>2521</v>
      </c>
      <c r="X492" s="33" t="s">
        <v>2522</v>
      </c>
      <c r="Y492" s="31" t="s">
        <v>143</v>
      </c>
    </row>
    <row r="493" spans="1:25" ht="38.25" x14ac:dyDescent="0.2">
      <c r="A493" s="30" t="s">
        <v>2523</v>
      </c>
      <c r="B493" s="33" t="s">
        <v>2524</v>
      </c>
      <c r="C493" s="30" t="s">
        <v>2525</v>
      </c>
      <c r="D493" s="33">
        <v>1997</v>
      </c>
      <c r="E493" s="30" t="s">
        <v>2526</v>
      </c>
      <c r="F493" s="34"/>
      <c r="G493" s="34"/>
      <c r="H493" s="34"/>
      <c r="I493" s="34"/>
      <c r="J493" s="34" t="s">
        <v>77</v>
      </c>
      <c r="K493" s="33" t="s">
        <v>134</v>
      </c>
      <c r="L493" s="32"/>
      <c r="M493" s="32">
        <v>88</v>
      </c>
      <c r="N493" s="32">
        <v>25</v>
      </c>
      <c r="O493" s="32">
        <v>30</v>
      </c>
      <c r="P493" s="33"/>
      <c r="Q493" s="33"/>
      <c r="R493" s="33"/>
      <c r="S493" s="33"/>
      <c r="T493" s="33"/>
      <c r="U493" s="33"/>
      <c r="V493" s="34" t="s">
        <v>100</v>
      </c>
      <c r="W493" s="33"/>
      <c r="X493" s="33" t="s">
        <v>2527</v>
      </c>
      <c r="Y493" s="31" t="s">
        <v>166</v>
      </c>
    </row>
    <row r="494" spans="1:25" ht="38.25" x14ac:dyDescent="0.2">
      <c r="A494" s="30" t="s">
        <v>2528</v>
      </c>
      <c r="B494" s="33"/>
      <c r="C494" s="30" t="s">
        <v>2529</v>
      </c>
      <c r="D494" s="33">
        <v>1997</v>
      </c>
      <c r="E494" s="30"/>
      <c r="F494" s="36"/>
      <c r="G494" s="36"/>
      <c r="H494" s="36"/>
      <c r="I494" s="36" t="s">
        <v>2310</v>
      </c>
      <c r="J494" s="36"/>
      <c r="K494" s="33" t="s">
        <v>564</v>
      </c>
      <c r="L494" s="32"/>
      <c r="M494" s="32"/>
      <c r="N494" s="32"/>
      <c r="O494" s="32"/>
      <c r="P494" s="33"/>
      <c r="Q494" s="33" t="s">
        <v>2530</v>
      </c>
      <c r="R494" s="33"/>
      <c r="S494" s="33"/>
      <c r="T494" s="33"/>
      <c r="U494" s="33"/>
      <c r="V494" s="34"/>
      <c r="W494" s="33"/>
      <c r="X494" s="33"/>
      <c r="Y494" s="31" t="s">
        <v>2393</v>
      </c>
    </row>
    <row r="495" spans="1:25" ht="51" x14ac:dyDescent="0.2">
      <c r="A495" s="30" t="s">
        <v>2531</v>
      </c>
      <c r="B495" s="33"/>
      <c r="C495" s="30" t="s">
        <v>2532</v>
      </c>
      <c r="D495" s="33">
        <v>1997</v>
      </c>
      <c r="E495" s="30" t="s">
        <v>2533</v>
      </c>
      <c r="F495" s="34" t="s">
        <v>77</v>
      </c>
      <c r="G495" s="34"/>
      <c r="H495" s="34" t="s">
        <v>77</v>
      </c>
      <c r="I495" s="34" t="s">
        <v>77</v>
      </c>
      <c r="J495" s="34"/>
      <c r="K495" s="33" t="s">
        <v>564</v>
      </c>
      <c r="L495" s="32"/>
      <c r="M495" s="32"/>
      <c r="N495" s="32" t="s">
        <v>2534</v>
      </c>
      <c r="O495" s="32" t="s">
        <v>2534</v>
      </c>
      <c r="P495" s="33"/>
      <c r="Q495" s="33" t="s">
        <v>2535</v>
      </c>
      <c r="R495" s="33"/>
      <c r="S495" s="33"/>
      <c r="T495" s="33"/>
      <c r="U495" s="33"/>
      <c r="V495" s="34" t="s">
        <v>92</v>
      </c>
      <c r="W495" s="33" t="s">
        <v>2536</v>
      </c>
      <c r="X495" s="33"/>
      <c r="Y495" s="31" t="s">
        <v>2537</v>
      </c>
    </row>
    <row r="496" spans="1:25" ht="25.5" x14ac:dyDescent="0.2">
      <c r="A496" s="30" t="s">
        <v>2538</v>
      </c>
      <c r="B496" s="33"/>
      <c r="C496" s="30" t="s">
        <v>2539</v>
      </c>
      <c r="D496" s="33">
        <v>1997</v>
      </c>
      <c r="E496" s="30" t="s">
        <v>2294</v>
      </c>
      <c r="F496" s="35"/>
      <c r="G496" s="35"/>
      <c r="H496" s="36">
        <v>1</v>
      </c>
      <c r="I496" s="36">
        <v>1</v>
      </c>
      <c r="J496" s="36"/>
      <c r="K496" s="33" t="s">
        <v>126</v>
      </c>
      <c r="L496" s="32"/>
      <c r="M496" s="32"/>
      <c r="N496" s="32" t="s">
        <v>2540</v>
      </c>
      <c r="O496" s="32" t="s">
        <v>2540</v>
      </c>
      <c r="P496" s="33"/>
      <c r="Q496" s="33"/>
      <c r="R496" s="33"/>
      <c r="S496" s="33"/>
      <c r="T496" s="33"/>
      <c r="U496" s="33"/>
      <c r="V496" s="34" t="s">
        <v>219</v>
      </c>
      <c r="W496" s="33"/>
      <c r="X496" s="33"/>
      <c r="Y496" s="31" t="s">
        <v>114</v>
      </c>
    </row>
    <row r="497" spans="1:25" ht="38.25" x14ac:dyDescent="0.2">
      <c r="A497" s="30" t="s">
        <v>2541</v>
      </c>
      <c r="B497" s="33"/>
      <c r="C497" s="30" t="s">
        <v>2542</v>
      </c>
      <c r="D497" s="33">
        <v>1997</v>
      </c>
      <c r="E497" s="30" t="s">
        <v>2543</v>
      </c>
      <c r="F497" s="33"/>
      <c r="G497" s="33"/>
      <c r="H497" s="34" t="s">
        <v>77</v>
      </c>
      <c r="I497" s="33"/>
      <c r="J497" s="33"/>
      <c r="K497" s="33" t="s">
        <v>126</v>
      </c>
      <c r="L497" s="32"/>
      <c r="M497" s="32"/>
      <c r="N497" s="32"/>
      <c r="O497" s="32"/>
      <c r="P497" s="33"/>
      <c r="Q497" s="33"/>
      <c r="R497" s="33"/>
      <c r="S497" s="33"/>
      <c r="T497" s="33"/>
      <c r="U497" s="33"/>
      <c r="V497" s="34" t="s">
        <v>92</v>
      </c>
      <c r="W497" s="33"/>
      <c r="X497" s="33"/>
      <c r="Y497" s="31" t="s">
        <v>2544</v>
      </c>
    </row>
    <row r="498" spans="1:25" ht="38.25" x14ac:dyDescent="0.2">
      <c r="A498" s="30" t="s">
        <v>2545</v>
      </c>
      <c r="B498" s="33" t="s">
        <v>2545</v>
      </c>
      <c r="C498" s="30" t="s">
        <v>2546</v>
      </c>
      <c r="D498" s="33">
        <v>1997</v>
      </c>
      <c r="E498" s="30" t="s">
        <v>2547</v>
      </c>
      <c r="F498" s="34"/>
      <c r="G498" s="34"/>
      <c r="H498" s="34"/>
      <c r="I498" s="34"/>
      <c r="J498" s="34"/>
      <c r="K498" s="33" t="s">
        <v>362</v>
      </c>
      <c r="L498" s="32">
        <v>28</v>
      </c>
      <c r="M498" s="32">
        <v>183</v>
      </c>
      <c r="N498" s="32">
        <v>65</v>
      </c>
      <c r="O498" s="32">
        <v>68</v>
      </c>
      <c r="P498" s="33" t="s">
        <v>260</v>
      </c>
      <c r="Q498" s="33" t="s">
        <v>260</v>
      </c>
      <c r="R498" s="33"/>
      <c r="S498" s="33" t="s">
        <v>260</v>
      </c>
      <c r="T498" s="33" t="s">
        <v>260</v>
      </c>
      <c r="U498" s="33" t="s">
        <v>260</v>
      </c>
      <c r="V498" s="34" t="s">
        <v>100</v>
      </c>
      <c r="W498" s="33"/>
      <c r="X498" s="33"/>
      <c r="Y498" s="31" t="s">
        <v>262</v>
      </c>
    </row>
    <row r="499" spans="1:25" ht="89.25" x14ac:dyDescent="0.2">
      <c r="A499" s="30" t="s">
        <v>2548</v>
      </c>
      <c r="B499" s="33"/>
      <c r="C499" s="30" t="s">
        <v>2549</v>
      </c>
      <c r="D499" s="33">
        <v>1997</v>
      </c>
      <c r="E499" s="30" t="s">
        <v>2550</v>
      </c>
      <c r="F499" s="36" t="s">
        <v>2310</v>
      </c>
      <c r="G499" s="35"/>
      <c r="H499" s="36" t="s">
        <v>2310</v>
      </c>
      <c r="I499" s="36" t="s">
        <v>2310</v>
      </c>
      <c r="J499" s="36"/>
      <c r="K499" s="33" t="s">
        <v>126</v>
      </c>
      <c r="L499" s="32"/>
      <c r="M499" s="32"/>
      <c r="N499" s="32" t="s">
        <v>2430</v>
      </c>
      <c r="O499" s="32" t="s">
        <v>2430</v>
      </c>
      <c r="P499" s="33"/>
      <c r="Q499" s="33"/>
      <c r="R499" s="33"/>
      <c r="S499" s="33"/>
      <c r="T499" s="33"/>
      <c r="U499" s="33"/>
      <c r="V499" s="34" t="s">
        <v>92</v>
      </c>
      <c r="W499" s="33"/>
      <c r="X499" s="33"/>
      <c r="Y499" s="31" t="s">
        <v>114</v>
      </c>
    </row>
    <row r="500" spans="1:25" ht="38.25" x14ac:dyDescent="0.2">
      <c r="A500" s="30" t="s">
        <v>2551</v>
      </c>
      <c r="B500" s="33" t="s">
        <v>2552</v>
      </c>
      <c r="C500" s="30" t="s">
        <v>2553</v>
      </c>
      <c r="D500" s="33">
        <v>1997</v>
      </c>
      <c r="E500" s="30" t="s">
        <v>2554</v>
      </c>
      <c r="F500" s="34"/>
      <c r="G500" s="34"/>
      <c r="H500" s="34"/>
      <c r="I500" s="34"/>
      <c r="J500" s="34"/>
      <c r="K500" s="33" t="s">
        <v>117</v>
      </c>
      <c r="L500" s="32">
        <v>99</v>
      </c>
      <c r="M500" s="32">
        <v>45383</v>
      </c>
      <c r="N500" s="32">
        <v>661</v>
      </c>
      <c r="O500" s="32">
        <v>669</v>
      </c>
      <c r="P500" s="33" t="s">
        <v>2555</v>
      </c>
      <c r="Q500" s="33"/>
      <c r="R500" s="33" t="s">
        <v>2556</v>
      </c>
      <c r="S500" s="33" t="s">
        <v>2557</v>
      </c>
      <c r="T500" s="33" t="s">
        <v>2558</v>
      </c>
      <c r="U500" s="33"/>
      <c r="V500" s="34" t="s">
        <v>551</v>
      </c>
      <c r="W500" s="33" t="s">
        <v>2559</v>
      </c>
      <c r="X500" s="33" t="s">
        <v>2560</v>
      </c>
      <c r="Y500" s="31" t="s">
        <v>143</v>
      </c>
    </row>
    <row r="501" spans="1:25" ht="38.25" x14ac:dyDescent="0.2">
      <c r="A501" s="30" t="s">
        <v>2561</v>
      </c>
      <c r="B501" s="33"/>
      <c r="C501" s="30" t="s">
        <v>2562</v>
      </c>
      <c r="D501" s="33">
        <v>1997</v>
      </c>
      <c r="E501" s="30"/>
      <c r="F501" s="36">
        <v>6</v>
      </c>
      <c r="G501" s="36">
        <v>6</v>
      </c>
      <c r="H501" s="36">
        <v>6</v>
      </c>
      <c r="I501" s="36"/>
      <c r="J501" s="36"/>
      <c r="K501" s="33" t="s">
        <v>117</v>
      </c>
      <c r="L501" s="32"/>
      <c r="M501" s="32"/>
      <c r="N501" s="32"/>
      <c r="O501" s="32"/>
      <c r="P501" s="33"/>
      <c r="Q501" s="33"/>
      <c r="R501" s="33"/>
      <c r="S501" s="33"/>
      <c r="T501" s="33"/>
      <c r="U501" s="33"/>
      <c r="V501" s="34" t="s">
        <v>92</v>
      </c>
      <c r="W501" s="33"/>
      <c r="X501" s="33"/>
      <c r="Y501" s="31" t="s">
        <v>114</v>
      </c>
    </row>
    <row r="502" spans="1:25" ht="38.25" x14ac:dyDescent="0.2">
      <c r="A502" s="30" t="s">
        <v>2463</v>
      </c>
      <c r="B502" s="33"/>
      <c r="C502" s="30" t="s">
        <v>2563</v>
      </c>
      <c r="D502" s="33">
        <v>1996</v>
      </c>
      <c r="E502" s="30"/>
      <c r="F502" s="34" t="s">
        <v>77</v>
      </c>
      <c r="G502" s="34"/>
      <c r="H502" s="34" t="s">
        <v>77</v>
      </c>
      <c r="I502" s="34" t="s">
        <v>77</v>
      </c>
      <c r="J502" s="34"/>
      <c r="K502" s="33" t="s">
        <v>126</v>
      </c>
      <c r="L502" s="32"/>
      <c r="M502" s="32"/>
      <c r="N502" s="32" t="s">
        <v>2356</v>
      </c>
      <c r="O502" s="32" t="s">
        <v>2356</v>
      </c>
      <c r="P502" s="33"/>
      <c r="Q502" s="33"/>
      <c r="R502" s="33"/>
      <c r="S502" s="33"/>
      <c r="T502" s="33"/>
      <c r="U502" s="33"/>
      <c r="V502" s="34" t="s">
        <v>92</v>
      </c>
      <c r="W502" s="33" t="s">
        <v>2564</v>
      </c>
      <c r="X502" s="33"/>
      <c r="Y502" s="31" t="s">
        <v>2565</v>
      </c>
    </row>
    <row r="503" spans="1:25" ht="51" x14ac:dyDescent="0.2">
      <c r="A503" s="30" t="s">
        <v>118</v>
      </c>
      <c r="B503" s="33"/>
      <c r="C503" s="30" t="s">
        <v>2566</v>
      </c>
      <c r="D503" s="33">
        <v>1996</v>
      </c>
      <c r="E503" s="30" t="s">
        <v>2567</v>
      </c>
      <c r="F503" s="35">
        <v>1</v>
      </c>
      <c r="G503" s="35">
        <v>1</v>
      </c>
      <c r="H503" s="36">
        <v>1</v>
      </c>
      <c r="I503" s="36">
        <v>1</v>
      </c>
      <c r="J503" s="36"/>
      <c r="K503" s="33" t="s">
        <v>117</v>
      </c>
      <c r="L503" s="32"/>
      <c r="M503" s="32"/>
      <c r="N503" s="32" t="s">
        <v>2568</v>
      </c>
      <c r="O503" s="32" t="s">
        <v>2568</v>
      </c>
      <c r="P503" s="33"/>
      <c r="Q503" s="33"/>
      <c r="R503" s="33"/>
      <c r="S503" s="33"/>
      <c r="T503" s="33"/>
      <c r="U503" s="33"/>
      <c r="V503" s="34" t="s">
        <v>290</v>
      </c>
      <c r="W503" s="33"/>
      <c r="X503" s="33"/>
      <c r="Y503" s="31" t="s">
        <v>114</v>
      </c>
    </row>
    <row r="504" spans="1:25" ht="51" x14ac:dyDescent="0.2">
      <c r="A504" s="30" t="s">
        <v>1748</v>
      </c>
      <c r="B504" s="33"/>
      <c r="C504" s="30" t="s">
        <v>1749</v>
      </c>
      <c r="D504" s="33">
        <v>1996</v>
      </c>
      <c r="E504" s="30" t="s">
        <v>2569</v>
      </c>
      <c r="F504" s="36" t="s">
        <v>2001</v>
      </c>
      <c r="G504" s="36"/>
      <c r="H504" s="36" t="s">
        <v>2001</v>
      </c>
      <c r="I504" s="36" t="s">
        <v>2001</v>
      </c>
      <c r="J504" s="36"/>
      <c r="K504" s="33" t="s">
        <v>218</v>
      </c>
      <c r="L504" s="32"/>
      <c r="M504" s="32"/>
      <c r="N504" s="32" t="s">
        <v>2570</v>
      </c>
      <c r="O504" s="32" t="s">
        <v>2570</v>
      </c>
      <c r="P504" s="33"/>
      <c r="Q504" s="33"/>
      <c r="R504" s="33"/>
      <c r="S504" s="33"/>
      <c r="T504" s="33"/>
      <c r="U504" s="33"/>
      <c r="V504" s="34" t="s">
        <v>1550</v>
      </c>
      <c r="W504" s="33" t="s">
        <v>2571</v>
      </c>
      <c r="X504" s="33"/>
      <c r="Y504" s="31"/>
    </row>
    <row r="505" spans="1:25" ht="25.5" x14ac:dyDescent="0.2">
      <c r="A505" s="30" t="s">
        <v>2572</v>
      </c>
      <c r="B505" s="33" t="s">
        <v>2573</v>
      </c>
      <c r="C505" s="30" t="s">
        <v>2574</v>
      </c>
      <c r="D505" s="33">
        <v>1996</v>
      </c>
      <c r="E505" s="30" t="s">
        <v>2575</v>
      </c>
      <c r="F505" s="34"/>
      <c r="G505" s="34"/>
      <c r="H505" s="34"/>
      <c r="I505" s="34"/>
      <c r="J505" s="34" t="s">
        <v>77</v>
      </c>
      <c r="K505" s="33" t="s">
        <v>134</v>
      </c>
      <c r="L505" s="32">
        <v>1</v>
      </c>
      <c r="M505" s="32">
        <v>2</v>
      </c>
      <c r="N505" s="32">
        <v>183</v>
      </c>
      <c r="O505" s="32">
        <v>204</v>
      </c>
      <c r="P505" s="33" t="s">
        <v>2576</v>
      </c>
      <c r="Q505" s="33"/>
      <c r="R505" s="33"/>
      <c r="S505" s="33"/>
      <c r="T505" s="33"/>
      <c r="U505" s="33"/>
      <c r="V505" s="34" t="s">
        <v>100</v>
      </c>
      <c r="W505" s="33"/>
      <c r="X505" s="33" t="s">
        <v>2577</v>
      </c>
      <c r="Y505" s="31" t="s">
        <v>166</v>
      </c>
    </row>
    <row r="506" spans="1:25" ht="38.25" x14ac:dyDescent="0.2">
      <c r="A506" s="30" t="s">
        <v>2373</v>
      </c>
      <c r="B506" s="33"/>
      <c r="C506" s="30" t="s">
        <v>2578</v>
      </c>
      <c r="D506" s="33">
        <v>1996</v>
      </c>
      <c r="E506" s="30" t="s">
        <v>2579</v>
      </c>
      <c r="F506" s="47"/>
      <c r="G506" s="47"/>
      <c r="H506" s="47"/>
      <c r="I506" s="47"/>
      <c r="J506" s="34"/>
      <c r="K506" s="33" t="s">
        <v>126</v>
      </c>
      <c r="L506" s="32">
        <v>51</v>
      </c>
      <c r="M506" s="32">
        <v>3</v>
      </c>
      <c r="N506" s="32">
        <v>269</v>
      </c>
      <c r="O506" s="32">
        <v>276</v>
      </c>
      <c r="P506" s="33"/>
      <c r="Q506" s="33" t="s">
        <v>2580</v>
      </c>
      <c r="R506" s="33"/>
      <c r="S506" s="33"/>
      <c r="T506" s="33"/>
      <c r="U506" s="33"/>
      <c r="V506" s="34" t="s">
        <v>100</v>
      </c>
      <c r="W506" s="33"/>
      <c r="X506" s="33"/>
      <c r="Y506" s="31" t="s">
        <v>1503</v>
      </c>
    </row>
    <row r="507" spans="1:25" ht="38.25" x14ac:dyDescent="0.2">
      <c r="A507" s="30" t="s">
        <v>1148</v>
      </c>
      <c r="B507" s="33" t="s">
        <v>1149</v>
      </c>
      <c r="C507" s="30" t="s">
        <v>2581</v>
      </c>
      <c r="D507" s="33">
        <v>1996</v>
      </c>
      <c r="E507" s="30" t="s">
        <v>2582</v>
      </c>
      <c r="F507" s="34"/>
      <c r="G507" s="34"/>
      <c r="H507" s="34"/>
      <c r="I507" s="34"/>
      <c r="J507" s="34"/>
      <c r="K507" s="33" t="s">
        <v>126</v>
      </c>
      <c r="L507" s="32">
        <v>51</v>
      </c>
      <c r="M507" s="32">
        <v>3</v>
      </c>
      <c r="N507" s="32">
        <v>269</v>
      </c>
      <c r="O507" s="32">
        <v>276</v>
      </c>
      <c r="P507" s="33"/>
      <c r="Q507" s="33"/>
      <c r="R507" s="33"/>
      <c r="S507" s="33"/>
      <c r="T507" s="33"/>
      <c r="U507" s="33"/>
      <c r="V507" s="34" t="s">
        <v>100</v>
      </c>
      <c r="W507" s="33"/>
      <c r="X507" s="33" t="s">
        <v>2583</v>
      </c>
      <c r="Y507" s="31" t="s">
        <v>143</v>
      </c>
    </row>
    <row r="508" spans="1:25" ht="25.5" x14ac:dyDescent="0.2">
      <c r="A508" s="30" t="s">
        <v>2584</v>
      </c>
      <c r="B508" s="33" t="s">
        <v>2585</v>
      </c>
      <c r="C508" s="30" t="s">
        <v>2586</v>
      </c>
      <c r="D508" s="33">
        <v>1996</v>
      </c>
      <c r="E508" s="30" t="s">
        <v>2587</v>
      </c>
      <c r="F508" s="34"/>
      <c r="G508" s="34"/>
      <c r="H508" s="34"/>
      <c r="I508" s="34"/>
      <c r="J508" s="34"/>
      <c r="K508" s="33" t="s">
        <v>126</v>
      </c>
      <c r="L508" s="32">
        <v>143</v>
      </c>
      <c r="M508" s="32">
        <v>45416</v>
      </c>
      <c r="N508" s="32">
        <v>353</v>
      </c>
      <c r="O508" s="32">
        <v>365</v>
      </c>
      <c r="P508" s="33" t="s">
        <v>2588</v>
      </c>
      <c r="Q508" s="33" t="str">
        <f>HYPERLINK("http://dx.doi.org/10.1080/12538078.1996.10515732","http://dx.doi.org/10.1080/12538078.1996.10515732")</f>
        <v>http://dx.doi.org/10.1080/12538078.1996.10515732</v>
      </c>
      <c r="R508" s="33"/>
      <c r="S508" s="33"/>
      <c r="T508" s="33"/>
      <c r="U508" s="33"/>
      <c r="V508" s="34" t="s">
        <v>100</v>
      </c>
      <c r="W508" s="33" t="s">
        <v>2589</v>
      </c>
      <c r="X508" s="33" t="s">
        <v>2590</v>
      </c>
      <c r="Y508" s="31" t="s">
        <v>143</v>
      </c>
    </row>
    <row r="509" spans="1:25" ht="38.25" x14ac:dyDescent="0.2">
      <c r="A509" s="30" t="s">
        <v>2591</v>
      </c>
      <c r="B509" s="33"/>
      <c r="C509" s="30" t="s">
        <v>2592</v>
      </c>
      <c r="D509" s="33">
        <v>1996</v>
      </c>
      <c r="E509" s="30" t="s">
        <v>2593</v>
      </c>
      <c r="F509" s="36"/>
      <c r="G509" s="36"/>
      <c r="H509" s="36"/>
      <c r="I509" s="36"/>
      <c r="J509" s="36"/>
      <c r="K509" s="33" t="s">
        <v>126</v>
      </c>
      <c r="L509" s="32"/>
      <c r="M509" s="32"/>
      <c r="N509" s="32" t="s">
        <v>2594</v>
      </c>
      <c r="O509" s="32" t="s">
        <v>2594</v>
      </c>
      <c r="P509" s="33"/>
      <c r="Q509" s="33"/>
      <c r="R509" s="33"/>
      <c r="S509" s="33"/>
      <c r="T509" s="33"/>
      <c r="U509" s="33"/>
      <c r="V509" s="34" t="s">
        <v>92</v>
      </c>
      <c r="W509" s="33"/>
      <c r="X509" s="33"/>
      <c r="Y509" s="31" t="s">
        <v>114</v>
      </c>
    </row>
    <row r="510" spans="1:25" x14ac:dyDescent="0.2">
      <c r="A510" s="30" t="s">
        <v>2595</v>
      </c>
      <c r="B510" s="33"/>
      <c r="C510" s="30" t="s">
        <v>2596</v>
      </c>
      <c r="D510" s="33">
        <v>1996</v>
      </c>
      <c r="E510" s="30"/>
      <c r="F510" s="34" t="s">
        <v>77</v>
      </c>
      <c r="G510" s="34"/>
      <c r="H510" s="34" t="s">
        <v>77</v>
      </c>
      <c r="I510" s="34" t="s">
        <v>77</v>
      </c>
      <c r="J510" s="34"/>
      <c r="K510" s="33" t="s">
        <v>126</v>
      </c>
      <c r="L510" s="32"/>
      <c r="M510" s="32"/>
      <c r="N510" s="32">
        <v>203</v>
      </c>
      <c r="O510" s="32">
        <v>210</v>
      </c>
      <c r="P510" s="33"/>
      <c r="Q510" s="33"/>
      <c r="R510" s="33"/>
      <c r="S510" s="33"/>
      <c r="T510" s="33"/>
      <c r="U510" s="33"/>
      <c r="V510" s="34" t="s">
        <v>100</v>
      </c>
      <c r="W510" s="33"/>
      <c r="X510" s="33"/>
      <c r="Y510" s="31" t="s">
        <v>1503</v>
      </c>
    </row>
    <row r="511" spans="1:25" ht="38.25" x14ac:dyDescent="0.2">
      <c r="A511" s="30" t="s">
        <v>2597</v>
      </c>
      <c r="B511" s="33" t="s">
        <v>2597</v>
      </c>
      <c r="C511" s="30" t="s">
        <v>2598</v>
      </c>
      <c r="D511" s="33">
        <v>1996</v>
      </c>
      <c r="E511" s="30" t="s">
        <v>2599</v>
      </c>
      <c r="F511" s="34" t="s">
        <v>77</v>
      </c>
      <c r="G511" s="34"/>
      <c r="H511" s="34" t="s">
        <v>77</v>
      </c>
      <c r="I511" s="34" t="s">
        <v>77</v>
      </c>
      <c r="J511" s="34"/>
      <c r="K511" s="33" t="s">
        <v>126</v>
      </c>
      <c r="L511" s="32" t="s">
        <v>260</v>
      </c>
      <c r="M511" s="32">
        <v>343</v>
      </c>
      <c r="N511" s="32">
        <v>203</v>
      </c>
      <c r="O511" s="32">
        <v>210</v>
      </c>
      <c r="P511" s="33" t="s">
        <v>2600</v>
      </c>
      <c r="Q511" s="33" t="str">
        <f>HYPERLINK("http://dx.doi.org/10.1051/kmae:1996017","http://dx.doi.org/10.1051/kmae:1996017")</f>
        <v>http://dx.doi.org/10.1051/kmae:1996017</v>
      </c>
      <c r="R511" s="33"/>
      <c r="S511" s="33" t="s">
        <v>260</v>
      </c>
      <c r="T511" s="33" t="s">
        <v>260</v>
      </c>
      <c r="U511" s="33" t="s">
        <v>260</v>
      </c>
      <c r="V511" s="34" t="s">
        <v>100</v>
      </c>
      <c r="W511" s="33"/>
      <c r="X511" s="33"/>
      <c r="Y511" s="31" t="s">
        <v>262</v>
      </c>
    </row>
    <row r="512" spans="1:25" ht="25.5" x14ac:dyDescent="0.2">
      <c r="A512" s="30" t="s">
        <v>2601</v>
      </c>
      <c r="B512" s="33"/>
      <c r="C512" s="30" t="s">
        <v>2602</v>
      </c>
      <c r="D512" s="33">
        <v>1996</v>
      </c>
      <c r="E512" s="30"/>
      <c r="F512" s="36" t="s">
        <v>2056</v>
      </c>
      <c r="G512" s="36"/>
      <c r="H512" s="36" t="s">
        <v>2056</v>
      </c>
      <c r="I512" s="36" t="s">
        <v>2056</v>
      </c>
      <c r="J512" s="36"/>
      <c r="K512" s="33" t="s">
        <v>113</v>
      </c>
      <c r="L512" s="32"/>
      <c r="M512" s="32"/>
      <c r="N512" s="32"/>
      <c r="O512" s="32"/>
      <c r="P512" s="33"/>
      <c r="Q512" s="33"/>
      <c r="R512" s="33"/>
      <c r="S512" s="33"/>
      <c r="T512" s="33"/>
      <c r="U512" s="33"/>
      <c r="V512" s="34" t="s">
        <v>290</v>
      </c>
      <c r="W512" s="33"/>
      <c r="X512" s="33"/>
      <c r="Y512" s="31" t="s">
        <v>114</v>
      </c>
    </row>
    <row r="513" spans="1:25" ht="25.5" x14ac:dyDescent="0.2">
      <c r="A513" s="30" t="s">
        <v>2308</v>
      </c>
      <c r="B513" s="33"/>
      <c r="C513" s="30" t="s">
        <v>2603</v>
      </c>
      <c r="D513" s="33">
        <v>1996</v>
      </c>
      <c r="E513" s="30" t="s">
        <v>2604</v>
      </c>
      <c r="F513" s="34" t="s">
        <v>77</v>
      </c>
      <c r="G513" s="34"/>
      <c r="H513" s="34" t="s">
        <v>77</v>
      </c>
      <c r="I513" s="34" t="s">
        <v>77</v>
      </c>
      <c r="J513" s="34"/>
      <c r="K513" s="33" t="s">
        <v>564</v>
      </c>
      <c r="L513" s="32"/>
      <c r="M513" s="32"/>
      <c r="N513" s="32" t="s">
        <v>1937</v>
      </c>
      <c r="O513" s="32" t="s">
        <v>1937</v>
      </c>
      <c r="P513" s="33"/>
      <c r="Q513" s="33"/>
      <c r="R513" s="33"/>
      <c r="S513" s="33"/>
      <c r="T513" s="33"/>
      <c r="U513" s="33"/>
      <c r="V513" s="34" t="s">
        <v>92</v>
      </c>
      <c r="W513" s="33" t="s">
        <v>2605</v>
      </c>
      <c r="X513" s="33"/>
      <c r="Y513" s="31" t="s">
        <v>2606</v>
      </c>
    </row>
    <row r="514" spans="1:25" ht="63.75" x14ac:dyDescent="0.2">
      <c r="A514" s="30" t="s">
        <v>2607</v>
      </c>
      <c r="B514" s="33"/>
      <c r="C514" s="30" t="s">
        <v>2608</v>
      </c>
      <c r="D514" s="33">
        <v>1996</v>
      </c>
      <c r="E514" s="30" t="s">
        <v>2609</v>
      </c>
      <c r="F514" s="35"/>
      <c r="G514" s="35"/>
      <c r="H514" s="36">
        <v>5</v>
      </c>
      <c r="I514" s="36"/>
      <c r="J514" s="36"/>
      <c r="K514" s="33" t="s">
        <v>113</v>
      </c>
      <c r="L514" s="32"/>
      <c r="M514" s="32"/>
      <c r="N514" s="32">
        <v>131</v>
      </c>
      <c r="O514" s="32">
        <v>140</v>
      </c>
      <c r="P514" s="33"/>
      <c r="Q514" s="33" t="s">
        <v>2610</v>
      </c>
      <c r="R514" s="33" t="s">
        <v>2611</v>
      </c>
      <c r="S514" s="33" t="s">
        <v>2612</v>
      </c>
      <c r="T514" s="33" t="s">
        <v>2613</v>
      </c>
      <c r="U514" s="33" t="s">
        <v>2614</v>
      </c>
      <c r="V514" s="34" t="s">
        <v>100</v>
      </c>
      <c r="W514" s="33" t="s">
        <v>2615</v>
      </c>
      <c r="X514" s="33"/>
      <c r="Y514" s="31" t="s">
        <v>2003</v>
      </c>
    </row>
    <row r="515" spans="1:25" ht="63.75" x14ac:dyDescent="0.2">
      <c r="A515" s="30" t="s">
        <v>2616</v>
      </c>
      <c r="B515" s="33"/>
      <c r="C515" s="30" t="s">
        <v>2617</v>
      </c>
      <c r="D515" s="33">
        <v>1996</v>
      </c>
      <c r="E515" s="30" t="s">
        <v>2609</v>
      </c>
      <c r="F515" s="34" t="s">
        <v>77</v>
      </c>
      <c r="G515" s="34"/>
      <c r="H515" s="34" t="s">
        <v>77</v>
      </c>
      <c r="I515" s="34" t="s">
        <v>77</v>
      </c>
      <c r="J515" s="34"/>
      <c r="K515" s="33" t="s">
        <v>113</v>
      </c>
      <c r="L515" s="32"/>
      <c r="M515" s="32"/>
      <c r="N515" s="32">
        <v>121</v>
      </c>
      <c r="O515" s="32">
        <v>130</v>
      </c>
      <c r="P515" s="33"/>
      <c r="Q515" s="33" t="s">
        <v>2618</v>
      </c>
      <c r="R515" s="33" t="s">
        <v>2611</v>
      </c>
      <c r="S515" s="33" t="s">
        <v>2612</v>
      </c>
      <c r="T515" s="33" t="s">
        <v>2613</v>
      </c>
      <c r="U515" s="33" t="s">
        <v>2614</v>
      </c>
      <c r="V515" s="34" t="s">
        <v>100</v>
      </c>
      <c r="W515" s="33" t="s">
        <v>2615</v>
      </c>
      <c r="X515" s="33"/>
      <c r="Y515" s="31" t="s">
        <v>2136</v>
      </c>
    </row>
    <row r="516" spans="1:25" ht="38.25" x14ac:dyDescent="0.2">
      <c r="A516" s="30" t="s">
        <v>1480</v>
      </c>
      <c r="B516" s="33"/>
      <c r="C516" s="30" t="s">
        <v>2619</v>
      </c>
      <c r="D516" s="33">
        <v>1996</v>
      </c>
      <c r="E516" s="30" t="s">
        <v>2620</v>
      </c>
      <c r="F516" s="34"/>
      <c r="G516" s="34"/>
      <c r="H516" s="34"/>
      <c r="I516" s="34"/>
      <c r="J516" s="34"/>
      <c r="K516" s="33" t="s">
        <v>155</v>
      </c>
      <c r="L516" s="32">
        <v>41</v>
      </c>
      <c r="M516" s="32">
        <v>3</v>
      </c>
      <c r="N516" s="32">
        <v>299</v>
      </c>
      <c r="O516" s="32">
        <v>312</v>
      </c>
      <c r="P516" s="33"/>
      <c r="Q516" s="33" t="s">
        <v>2621</v>
      </c>
      <c r="R516" s="33"/>
      <c r="S516" s="33"/>
      <c r="T516" s="33"/>
      <c r="U516" s="33"/>
      <c r="V516" s="34"/>
      <c r="W516" s="33"/>
      <c r="X516" s="33"/>
      <c r="Y516" s="31" t="s">
        <v>1484</v>
      </c>
    </row>
    <row r="517" spans="1:25" ht="25.5" x14ac:dyDescent="0.2">
      <c r="A517" s="30" t="s">
        <v>2622</v>
      </c>
      <c r="B517" s="33" t="s">
        <v>2623</v>
      </c>
      <c r="C517" s="30" t="s">
        <v>2624</v>
      </c>
      <c r="D517" s="33">
        <v>1996</v>
      </c>
      <c r="E517" s="30" t="s">
        <v>2625</v>
      </c>
      <c r="F517" s="34"/>
      <c r="G517" s="34"/>
      <c r="H517" s="34" t="s">
        <v>77</v>
      </c>
      <c r="I517" s="34"/>
      <c r="J517" s="34"/>
      <c r="K517" s="33" t="s">
        <v>126</v>
      </c>
      <c r="L517" s="32">
        <v>49</v>
      </c>
      <c r="M517" s="32">
        <v>4</v>
      </c>
      <c r="N517" s="32">
        <v>714</v>
      </c>
      <c r="O517" s="32">
        <v>726</v>
      </c>
      <c r="P517" s="33" t="s">
        <v>2626</v>
      </c>
      <c r="Q517" s="33"/>
      <c r="R517" s="33" t="str">
        <f>HYPERLINK("http://dx.doi.org/10.1006/jfbi.1996.0199","http://dx.doi.org/10.1006/jfbi.1996.0199")</f>
        <v>http://dx.doi.org/10.1006/jfbi.1996.0199</v>
      </c>
      <c r="S517" s="33"/>
      <c r="T517" s="33"/>
      <c r="U517" s="33"/>
      <c r="V517" s="34" t="s">
        <v>100</v>
      </c>
      <c r="W517" s="33" t="s">
        <v>2627</v>
      </c>
      <c r="X517" s="33"/>
      <c r="Y517" s="31" t="s">
        <v>143</v>
      </c>
    </row>
    <row r="518" spans="1:25" ht="25.5" x14ac:dyDescent="0.2">
      <c r="A518" s="30" t="s">
        <v>2628</v>
      </c>
      <c r="B518" s="33"/>
      <c r="C518" s="30" t="s">
        <v>2629</v>
      </c>
      <c r="D518" s="33">
        <v>1996</v>
      </c>
      <c r="E518" s="30" t="s">
        <v>2630</v>
      </c>
      <c r="F518" s="33"/>
      <c r="G518" s="33"/>
      <c r="H518" s="34" t="s">
        <v>77</v>
      </c>
      <c r="I518" s="33"/>
      <c r="J518" s="33"/>
      <c r="K518" s="33" t="s">
        <v>134</v>
      </c>
      <c r="L518" s="32"/>
      <c r="M518" s="32"/>
      <c r="N518" s="32" t="s">
        <v>2631</v>
      </c>
      <c r="O518" s="32" t="s">
        <v>2631</v>
      </c>
      <c r="P518" s="33"/>
      <c r="Q518" s="33"/>
      <c r="R518" s="33"/>
      <c r="S518" s="33"/>
      <c r="T518" s="33"/>
      <c r="U518" s="33"/>
      <c r="V518" s="34" t="s">
        <v>136</v>
      </c>
      <c r="W518" s="33" t="s">
        <v>2632</v>
      </c>
      <c r="X518" s="33"/>
      <c r="Y518" s="31" t="s">
        <v>1353</v>
      </c>
    </row>
    <row r="519" spans="1:25" ht="25.5" x14ac:dyDescent="0.2">
      <c r="A519" s="30" t="s">
        <v>2633</v>
      </c>
      <c r="B519" s="33"/>
      <c r="C519" s="30" t="s">
        <v>2634</v>
      </c>
      <c r="D519" s="33">
        <v>1996</v>
      </c>
      <c r="E519" s="30"/>
      <c r="F519" s="35"/>
      <c r="G519" s="35" t="s">
        <v>2107</v>
      </c>
      <c r="H519" s="36"/>
      <c r="I519" s="36"/>
      <c r="J519" s="36"/>
      <c r="K519" s="33" t="s">
        <v>126</v>
      </c>
      <c r="L519" s="32"/>
      <c r="M519" s="32"/>
      <c r="N519" s="32"/>
      <c r="O519" s="32"/>
      <c r="P519" s="33"/>
      <c r="Q519" s="33"/>
      <c r="R519" s="33"/>
      <c r="S519" s="33"/>
      <c r="T519" s="33"/>
      <c r="U519" s="33"/>
      <c r="V519" s="34" t="s">
        <v>92</v>
      </c>
      <c r="W519" s="33"/>
      <c r="X519" s="33"/>
      <c r="Y519" s="31" t="s">
        <v>114</v>
      </c>
    </row>
    <row r="520" spans="1:25" ht="51" x14ac:dyDescent="0.2">
      <c r="A520" s="30" t="s">
        <v>2635</v>
      </c>
      <c r="B520" s="33" t="s">
        <v>2635</v>
      </c>
      <c r="C520" s="30" t="s">
        <v>2636</v>
      </c>
      <c r="D520" s="33">
        <v>1996</v>
      </c>
      <c r="E520" s="30" t="s">
        <v>2637</v>
      </c>
      <c r="F520" s="34"/>
      <c r="G520" s="34"/>
      <c r="H520" s="34"/>
      <c r="I520" s="34"/>
      <c r="J520" s="34"/>
      <c r="K520" s="33" t="s">
        <v>186</v>
      </c>
      <c r="L520" s="32">
        <v>13</v>
      </c>
      <c r="M520" s="32">
        <v>3</v>
      </c>
      <c r="N520" s="32">
        <v>310</v>
      </c>
      <c r="O520" s="32">
        <v>312</v>
      </c>
      <c r="P520" s="33" t="s">
        <v>260</v>
      </c>
      <c r="Q520" s="33" t="s">
        <v>260</v>
      </c>
      <c r="R520" s="33"/>
      <c r="S520" s="33" t="s">
        <v>260</v>
      </c>
      <c r="T520" s="33" t="s">
        <v>260</v>
      </c>
      <c r="U520" s="33" t="s">
        <v>260</v>
      </c>
      <c r="V520" s="34" t="s">
        <v>100</v>
      </c>
      <c r="W520" s="33"/>
      <c r="X520" s="33"/>
      <c r="Y520" s="31" t="s">
        <v>262</v>
      </c>
    </row>
    <row r="521" spans="1:25" ht="25.5" x14ac:dyDescent="0.2">
      <c r="A521" s="30" t="s">
        <v>2638</v>
      </c>
      <c r="B521" s="33"/>
      <c r="C521" s="30" t="s">
        <v>2639</v>
      </c>
      <c r="D521" s="33">
        <v>1996</v>
      </c>
      <c r="E521" s="30" t="s">
        <v>2640</v>
      </c>
      <c r="F521" s="34" t="s">
        <v>77</v>
      </c>
      <c r="G521" s="34"/>
      <c r="H521" s="34" t="s">
        <v>77</v>
      </c>
      <c r="I521" s="34" t="s">
        <v>77</v>
      </c>
      <c r="J521" s="34"/>
      <c r="K521" s="33" t="s">
        <v>155</v>
      </c>
      <c r="L521" s="32"/>
      <c r="M521" s="32"/>
      <c r="N521" s="32" t="s">
        <v>2641</v>
      </c>
      <c r="O521" s="32" t="s">
        <v>2641</v>
      </c>
      <c r="P521" s="33"/>
      <c r="Q521" s="33"/>
      <c r="R521" s="33"/>
      <c r="S521" s="33"/>
      <c r="T521" s="33"/>
      <c r="U521" s="33"/>
      <c r="V521" s="34" t="s">
        <v>100</v>
      </c>
      <c r="W521" s="33"/>
      <c r="X521" s="33"/>
      <c r="Y521" s="31" t="s">
        <v>1503</v>
      </c>
    </row>
    <row r="522" spans="1:25" ht="25.5" x14ac:dyDescent="0.2">
      <c r="A522" s="30" t="s">
        <v>2642</v>
      </c>
      <c r="B522" s="33"/>
      <c r="C522" s="30" t="s">
        <v>2643</v>
      </c>
      <c r="D522" s="33">
        <v>1996</v>
      </c>
      <c r="E522" s="30"/>
      <c r="F522" s="36">
        <v>5</v>
      </c>
      <c r="G522" s="36"/>
      <c r="H522" s="36"/>
      <c r="I522" s="36"/>
      <c r="J522" s="36"/>
      <c r="K522" s="33" t="s">
        <v>113</v>
      </c>
      <c r="L522" s="32"/>
      <c r="M522" s="32"/>
      <c r="N522" s="32"/>
      <c r="O522" s="32"/>
      <c r="P522" s="33"/>
      <c r="Q522" s="33"/>
      <c r="R522" s="33"/>
      <c r="S522" s="33"/>
      <c r="T522" s="33"/>
      <c r="U522" s="33"/>
      <c r="V522" s="34"/>
      <c r="W522" s="33"/>
      <c r="X522" s="33"/>
      <c r="Y522" s="31" t="s">
        <v>114</v>
      </c>
    </row>
    <row r="523" spans="1:25" ht="89.25" x14ac:dyDescent="0.2">
      <c r="A523" s="30" t="s">
        <v>2644</v>
      </c>
      <c r="B523" s="33"/>
      <c r="C523" s="30" t="s">
        <v>2645</v>
      </c>
      <c r="D523" s="33">
        <v>1996</v>
      </c>
      <c r="E523" s="30" t="s">
        <v>2646</v>
      </c>
      <c r="F523" s="34" t="s">
        <v>77</v>
      </c>
      <c r="G523" s="33"/>
      <c r="H523" s="33"/>
      <c r="I523" s="33"/>
      <c r="J523" s="33"/>
      <c r="K523" s="33" t="s">
        <v>113</v>
      </c>
      <c r="L523" s="32"/>
      <c r="M523" s="32"/>
      <c r="N523" s="32"/>
      <c r="O523" s="32"/>
      <c r="P523" s="33"/>
      <c r="Q523" s="33" t="s">
        <v>2647</v>
      </c>
      <c r="R523" s="33"/>
      <c r="S523" s="33"/>
      <c r="T523" s="33"/>
      <c r="U523" s="33"/>
      <c r="V523" s="34" t="s">
        <v>2351</v>
      </c>
      <c r="W523" s="33" t="s">
        <v>2352</v>
      </c>
      <c r="X523" s="33"/>
      <c r="Y523" s="31" t="s">
        <v>2353</v>
      </c>
    </row>
    <row r="524" spans="1:25" ht="51" x14ac:dyDescent="0.2">
      <c r="A524" s="30" t="s">
        <v>2648</v>
      </c>
      <c r="B524" s="33" t="s">
        <v>2649</v>
      </c>
      <c r="C524" s="30" t="s">
        <v>2650</v>
      </c>
      <c r="D524" s="33">
        <v>1996</v>
      </c>
      <c r="E524" s="30" t="s">
        <v>2651</v>
      </c>
      <c r="F524" s="34"/>
      <c r="G524" s="34"/>
      <c r="H524" s="34"/>
      <c r="I524" s="34"/>
      <c r="J524" s="34" t="s">
        <v>77</v>
      </c>
      <c r="K524" s="33" t="s">
        <v>210</v>
      </c>
      <c r="L524" s="32">
        <v>323</v>
      </c>
      <c r="M524" s="32">
        <v>6</v>
      </c>
      <c r="N524" s="32">
        <v>531</v>
      </c>
      <c r="O524" s="32">
        <v>538</v>
      </c>
      <c r="P524" s="33"/>
      <c r="Q524" s="33" t="s">
        <v>2652</v>
      </c>
      <c r="R524" s="33"/>
      <c r="S524" s="33"/>
      <c r="T524" s="33"/>
      <c r="U524" s="33"/>
      <c r="V524" s="34" t="s">
        <v>100</v>
      </c>
      <c r="W524" s="33" t="s">
        <v>2653</v>
      </c>
      <c r="X524" s="33" t="s">
        <v>2654</v>
      </c>
      <c r="Y524" s="31" t="s">
        <v>143</v>
      </c>
    </row>
    <row r="525" spans="1:25" x14ac:dyDescent="0.2">
      <c r="A525" s="30" t="s">
        <v>2655</v>
      </c>
      <c r="B525" s="33"/>
      <c r="C525" s="30" t="s">
        <v>2656</v>
      </c>
      <c r="D525" s="33">
        <v>1996</v>
      </c>
      <c r="E525" s="30"/>
      <c r="F525" s="36" t="s">
        <v>1986</v>
      </c>
      <c r="G525" s="36"/>
      <c r="H525" s="36" t="s">
        <v>1986</v>
      </c>
      <c r="I525" s="36" t="s">
        <v>1986</v>
      </c>
      <c r="J525" s="36"/>
      <c r="K525" s="33" t="s">
        <v>134</v>
      </c>
      <c r="L525" s="32"/>
      <c r="M525" s="32"/>
      <c r="N525" s="32"/>
      <c r="O525" s="32"/>
      <c r="P525" s="33"/>
      <c r="Q525" s="33"/>
      <c r="R525" s="33"/>
      <c r="S525" s="33"/>
      <c r="T525" s="33"/>
      <c r="U525" s="33"/>
      <c r="V525" s="34" t="s">
        <v>136</v>
      </c>
      <c r="W525" s="33"/>
      <c r="X525" s="33"/>
      <c r="Y525" s="31" t="s">
        <v>114</v>
      </c>
    </row>
    <row r="526" spans="1:25" ht="38.25" x14ac:dyDescent="0.2">
      <c r="A526" s="30" t="s">
        <v>2657</v>
      </c>
      <c r="B526" s="33"/>
      <c r="C526" s="30" t="s">
        <v>2658</v>
      </c>
      <c r="D526" s="33">
        <v>1996</v>
      </c>
      <c r="E526" s="30"/>
      <c r="F526" s="36">
        <v>6</v>
      </c>
      <c r="G526" s="36">
        <v>6</v>
      </c>
      <c r="H526" s="36">
        <v>6</v>
      </c>
      <c r="I526" s="36"/>
      <c r="J526" s="36"/>
      <c r="K526" s="33" t="s">
        <v>117</v>
      </c>
      <c r="L526" s="32"/>
      <c r="M526" s="32"/>
      <c r="N526" s="32"/>
      <c r="O526" s="32"/>
      <c r="P526" s="33"/>
      <c r="Q526" s="33"/>
      <c r="R526" s="33"/>
      <c r="S526" s="33"/>
      <c r="T526" s="33"/>
      <c r="U526" s="33"/>
      <c r="V526" s="34" t="s">
        <v>92</v>
      </c>
      <c r="W526" s="33"/>
      <c r="X526" s="33"/>
      <c r="Y526" s="31" t="s">
        <v>114</v>
      </c>
    </row>
    <row r="527" spans="1:25" ht="25.5" x14ac:dyDescent="0.2">
      <c r="A527" s="30" t="s">
        <v>2085</v>
      </c>
      <c r="B527" s="33"/>
      <c r="C527" s="30" t="s">
        <v>2659</v>
      </c>
      <c r="D527" s="33">
        <v>1996</v>
      </c>
      <c r="E527" s="30"/>
      <c r="F527" s="35"/>
      <c r="G527" s="35"/>
      <c r="H527" s="36"/>
      <c r="I527" s="36">
        <v>4</v>
      </c>
      <c r="J527" s="36"/>
      <c r="K527" s="33" t="s">
        <v>218</v>
      </c>
      <c r="L527" s="32"/>
      <c r="M527" s="32"/>
      <c r="N527" s="32"/>
      <c r="O527" s="32"/>
      <c r="P527" s="33"/>
      <c r="Q527" s="33"/>
      <c r="R527" s="33"/>
      <c r="S527" s="33"/>
      <c r="T527" s="33"/>
      <c r="U527" s="33"/>
      <c r="V527" s="34" t="s">
        <v>92</v>
      </c>
      <c r="W527" s="33"/>
      <c r="X527" s="33"/>
      <c r="Y527" s="31" t="s">
        <v>114</v>
      </c>
    </row>
    <row r="528" spans="1:25" ht="25.5" x14ac:dyDescent="0.2">
      <c r="A528" s="30" t="s">
        <v>2660</v>
      </c>
      <c r="B528" s="33"/>
      <c r="C528" s="30" t="s">
        <v>2661</v>
      </c>
      <c r="D528" s="33">
        <v>1996</v>
      </c>
      <c r="E528" s="30" t="s">
        <v>2662</v>
      </c>
      <c r="F528" s="34" t="s">
        <v>77</v>
      </c>
      <c r="G528" s="34"/>
      <c r="H528" s="34" t="s">
        <v>77</v>
      </c>
      <c r="I528" s="34" t="s">
        <v>77</v>
      </c>
      <c r="J528" s="34"/>
      <c r="K528" s="33" t="s">
        <v>134</v>
      </c>
      <c r="L528" s="32"/>
      <c r="M528" s="32"/>
      <c r="N528" s="32" t="s">
        <v>2663</v>
      </c>
      <c r="O528" s="32" t="s">
        <v>2663</v>
      </c>
      <c r="P528" s="33"/>
      <c r="Q528" s="33"/>
      <c r="R528" s="33" t="s">
        <v>2664</v>
      </c>
      <c r="S528" s="33" t="s">
        <v>2665</v>
      </c>
      <c r="T528" s="33" t="s">
        <v>2666</v>
      </c>
      <c r="U528" s="33"/>
      <c r="V528" s="34" t="s">
        <v>136</v>
      </c>
      <c r="W528" s="33" t="s">
        <v>2667</v>
      </c>
      <c r="X528" s="33"/>
      <c r="Y528" s="31" t="s">
        <v>2668</v>
      </c>
    </row>
    <row r="529" spans="1:25" ht="38.25" x14ac:dyDescent="0.2">
      <c r="A529" s="30" t="s">
        <v>2354</v>
      </c>
      <c r="B529" s="33"/>
      <c r="C529" s="30" t="s">
        <v>2669</v>
      </c>
      <c r="D529" s="33">
        <v>1995</v>
      </c>
      <c r="E529" s="30"/>
      <c r="F529" s="34" t="s">
        <v>77</v>
      </c>
      <c r="G529" s="34"/>
      <c r="H529" s="34" t="s">
        <v>77</v>
      </c>
      <c r="I529" s="34" t="s">
        <v>77</v>
      </c>
      <c r="J529" s="34"/>
      <c r="K529" s="33" t="s">
        <v>126</v>
      </c>
      <c r="L529" s="32"/>
      <c r="M529" s="32"/>
      <c r="N529" s="32" t="s">
        <v>2670</v>
      </c>
      <c r="O529" s="32" t="s">
        <v>2670</v>
      </c>
      <c r="P529" s="33"/>
      <c r="Q529" s="33"/>
      <c r="R529" s="33"/>
      <c r="S529" s="33"/>
      <c r="T529" s="33"/>
      <c r="U529" s="33"/>
      <c r="V529" s="34" t="s">
        <v>92</v>
      </c>
      <c r="W529" s="33" t="s">
        <v>2671</v>
      </c>
      <c r="X529" s="33"/>
      <c r="Y529" s="31" t="s">
        <v>2565</v>
      </c>
    </row>
    <row r="530" spans="1:25" ht="51" x14ac:dyDescent="0.2">
      <c r="A530" s="30" t="s">
        <v>2672</v>
      </c>
      <c r="B530" s="33"/>
      <c r="C530" s="30" t="s">
        <v>2673</v>
      </c>
      <c r="D530" s="33">
        <v>1995</v>
      </c>
      <c r="E530" s="30" t="s">
        <v>2674</v>
      </c>
      <c r="F530" s="36">
        <v>5</v>
      </c>
      <c r="G530" s="36"/>
      <c r="H530" s="36">
        <v>5</v>
      </c>
      <c r="I530" s="36">
        <v>5</v>
      </c>
      <c r="J530" s="36"/>
      <c r="K530" s="33" t="s">
        <v>89</v>
      </c>
      <c r="L530" s="32"/>
      <c r="M530" s="32"/>
      <c r="N530" s="32" t="s">
        <v>2675</v>
      </c>
      <c r="O530" s="32" t="s">
        <v>2675</v>
      </c>
      <c r="P530" s="33"/>
      <c r="Q530" s="33"/>
      <c r="R530" s="33"/>
      <c r="S530" s="33"/>
      <c r="T530" s="33"/>
      <c r="U530" s="33"/>
      <c r="V530" s="34" t="s">
        <v>290</v>
      </c>
      <c r="W530" s="33"/>
      <c r="X530" s="33"/>
      <c r="Y530" s="31" t="s">
        <v>114</v>
      </c>
    </row>
    <row r="531" spans="1:25" ht="25.5" x14ac:dyDescent="0.2">
      <c r="A531" s="30" t="s">
        <v>2676</v>
      </c>
      <c r="B531" s="33"/>
      <c r="C531" s="30" t="s">
        <v>2677</v>
      </c>
      <c r="D531" s="33">
        <v>1995</v>
      </c>
      <c r="E531" s="30"/>
      <c r="F531" s="36"/>
      <c r="G531" s="36"/>
      <c r="H531" s="36"/>
      <c r="I531" s="36">
        <v>4</v>
      </c>
      <c r="J531" s="36"/>
      <c r="K531" s="33" t="s">
        <v>218</v>
      </c>
      <c r="L531" s="32"/>
      <c r="M531" s="32"/>
      <c r="N531" s="32"/>
      <c r="O531" s="32"/>
      <c r="P531" s="33"/>
      <c r="Q531" s="33"/>
      <c r="R531" s="33"/>
      <c r="S531" s="33"/>
      <c r="T531" s="33"/>
      <c r="U531" s="33"/>
      <c r="V531" s="34" t="s">
        <v>92</v>
      </c>
      <c r="W531" s="33"/>
      <c r="X531" s="33"/>
      <c r="Y531" s="31" t="s">
        <v>114</v>
      </c>
    </row>
    <row r="532" spans="1:25" ht="38.25" x14ac:dyDescent="0.2">
      <c r="A532" s="30" t="s">
        <v>1983</v>
      </c>
      <c r="B532" s="33" t="s">
        <v>2678</v>
      </c>
      <c r="C532" s="30" t="s">
        <v>2679</v>
      </c>
      <c r="D532" s="33">
        <v>1995</v>
      </c>
      <c r="E532" s="30" t="s">
        <v>2680</v>
      </c>
      <c r="F532" s="45"/>
      <c r="G532" s="45"/>
      <c r="H532" s="45"/>
      <c r="I532" s="36">
        <v>2</v>
      </c>
      <c r="J532" s="34"/>
      <c r="K532" s="33" t="s">
        <v>906</v>
      </c>
      <c r="L532" s="32">
        <v>581</v>
      </c>
      <c r="M532" s="32">
        <v>582</v>
      </c>
      <c r="N532" s="32">
        <v>148</v>
      </c>
      <c r="O532" s="32">
        <v>162</v>
      </c>
      <c r="P532" s="33" t="s">
        <v>2681</v>
      </c>
      <c r="Q532" s="33"/>
      <c r="R532" s="33"/>
      <c r="S532" s="33"/>
      <c r="T532" s="33"/>
      <c r="U532" s="33"/>
      <c r="V532" s="34" t="s">
        <v>100</v>
      </c>
      <c r="W532" s="33"/>
      <c r="X532" s="33" t="s">
        <v>2682</v>
      </c>
      <c r="Y532" s="31" t="s">
        <v>166</v>
      </c>
    </row>
    <row r="533" spans="1:25" ht="76.5" x14ac:dyDescent="0.2">
      <c r="A533" s="30" t="s">
        <v>2683</v>
      </c>
      <c r="B533" s="33" t="s">
        <v>2683</v>
      </c>
      <c r="C533" s="30" t="s">
        <v>2684</v>
      </c>
      <c r="D533" s="33">
        <v>1995</v>
      </c>
      <c r="E533" s="30" t="s">
        <v>2685</v>
      </c>
      <c r="F533" s="34"/>
      <c r="G533" s="34"/>
      <c r="H533" s="34"/>
      <c r="I533" s="34"/>
      <c r="J533" s="34" t="s">
        <v>77</v>
      </c>
      <c r="K533" s="33" t="s">
        <v>210</v>
      </c>
      <c r="L533" s="32">
        <v>19</v>
      </c>
      <c r="M533" s="32">
        <v>1</v>
      </c>
      <c r="N533" s="32">
        <v>197</v>
      </c>
      <c r="O533" s="32">
        <v>223</v>
      </c>
      <c r="P533" s="33" t="s">
        <v>260</v>
      </c>
      <c r="Q533" s="33" t="s">
        <v>2686</v>
      </c>
      <c r="R533" s="33"/>
      <c r="S533" s="33" t="s">
        <v>260</v>
      </c>
      <c r="T533" s="33" t="s">
        <v>260</v>
      </c>
      <c r="U533" s="33" t="s">
        <v>260</v>
      </c>
      <c r="V533" s="34" t="s">
        <v>100</v>
      </c>
      <c r="W533" s="33"/>
      <c r="X533" s="33"/>
      <c r="Y533" s="31" t="s">
        <v>262</v>
      </c>
    </row>
    <row r="534" spans="1:25" ht="38.25" x14ac:dyDescent="0.2">
      <c r="A534" s="30" t="s">
        <v>2687</v>
      </c>
      <c r="B534" s="33"/>
      <c r="C534" s="30" t="s">
        <v>2688</v>
      </c>
      <c r="D534" s="33">
        <v>1995</v>
      </c>
      <c r="E534" s="30" t="s">
        <v>2689</v>
      </c>
      <c r="F534" s="34" t="s">
        <v>77</v>
      </c>
      <c r="G534" s="34"/>
      <c r="H534" s="34" t="s">
        <v>77</v>
      </c>
      <c r="I534" s="34" t="s">
        <v>77</v>
      </c>
      <c r="J534" s="34"/>
      <c r="K534" s="33" t="s">
        <v>89</v>
      </c>
      <c r="L534" s="32"/>
      <c r="M534" s="32"/>
      <c r="N534" s="32" t="s">
        <v>2363</v>
      </c>
      <c r="O534" s="32" t="s">
        <v>2363</v>
      </c>
      <c r="P534" s="33"/>
      <c r="Q534" s="33"/>
      <c r="R534" s="33"/>
      <c r="S534" s="33"/>
      <c r="T534" s="33"/>
      <c r="U534" s="33"/>
      <c r="V534" s="34" t="s">
        <v>107</v>
      </c>
      <c r="W534" s="33" t="s">
        <v>2690</v>
      </c>
      <c r="X534" s="33"/>
      <c r="Y534" s="31" t="s">
        <v>1669</v>
      </c>
    </row>
    <row r="535" spans="1:25" ht="25.5" x14ac:dyDescent="0.2">
      <c r="A535" s="30" t="s">
        <v>2691</v>
      </c>
      <c r="B535" s="33" t="s">
        <v>2691</v>
      </c>
      <c r="C535" s="30" t="s">
        <v>2692</v>
      </c>
      <c r="D535" s="33">
        <v>1995</v>
      </c>
      <c r="E535" s="30" t="s">
        <v>2693</v>
      </c>
      <c r="F535" s="34" t="s">
        <v>77</v>
      </c>
      <c r="G535" s="34"/>
      <c r="H535" s="34"/>
      <c r="I535" s="34"/>
      <c r="J535" s="34"/>
      <c r="K535" s="33" t="s">
        <v>126</v>
      </c>
      <c r="L535" s="32">
        <v>303</v>
      </c>
      <c r="M535" s="32" t="s">
        <v>2694</v>
      </c>
      <c r="N535" s="32">
        <v>229</v>
      </c>
      <c r="O535" s="32">
        <v>234</v>
      </c>
      <c r="P535" s="33" t="s">
        <v>2695</v>
      </c>
      <c r="Q535" s="33" t="str">
        <f>HYPERLINK("http://dx.doi.org/10.1007/BF00034060","http://dx.doi.org/10.1007/BF00034060")</f>
        <v>http://dx.doi.org/10.1007/BF00034060</v>
      </c>
      <c r="R535" s="33" t="s">
        <v>2696</v>
      </c>
      <c r="S535" s="33" t="s">
        <v>2697</v>
      </c>
      <c r="T535" s="33" t="s">
        <v>2698</v>
      </c>
      <c r="U535" s="33" t="s">
        <v>2699</v>
      </c>
      <c r="V535" s="34" t="s">
        <v>100</v>
      </c>
      <c r="W535" s="33"/>
      <c r="X535" s="33"/>
      <c r="Y535" s="31" t="s">
        <v>262</v>
      </c>
    </row>
    <row r="536" spans="1:25" ht="25.5" x14ac:dyDescent="0.2">
      <c r="A536" s="30" t="s">
        <v>1148</v>
      </c>
      <c r="B536" s="33" t="s">
        <v>2700</v>
      </c>
      <c r="C536" s="30" t="s">
        <v>2701</v>
      </c>
      <c r="D536" s="33">
        <v>1995</v>
      </c>
      <c r="E536" s="30" t="s">
        <v>1087</v>
      </c>
      <c r="F536" s="34"/>
      <c r="G536" s="34"/>
      <c r="H536" s="34"/>
      <c r="I536" s="34"/>
      <c r="J536" s="34"/>
      <c r="K536" s="33" t="s">
        <v>126</v>
      </c>
      <c r="L536" s="32">
        <v>63</v>
      </c>
      <c r="M536" s="32">
        <v>3</v>
      </c>
      <c r="N536" s="32">
        <v>209</v>
      </c>
      <c r="O536" s="32">
        <v>212</v>
      </c>
      <c r="P536" s="33"/>
      <c r="Q536" s="33"/>
      <c r="R536" s="33"/>
      <c r="S536" s="33"/>
      <c r="T536" s="33"/>
      <c r="U536" s="33"/>
      <c r="V536" s="34" t="s">
        <v>100</v>
      </c>
      <c r="W536" s="33"/>
      <c r="X536" s="33" t="s">
        <v>2702</v>
      </c>
      <c r="Y536" s="31" t="s">
        <v>166</v>
      </c>
    </row>
    <row r="537" spans="1:25" ht="63.75" customHeight="1" x14ac:dyDescent="0.2">
      <c r="A537" s="30" t="s">
        <v>2703</v>
      </c>
      <c r="B537" s="33"/>
      <c r="C537" s="30" t="s">
        <v>2704</v>
      </c>
      <c r="D537" s="33">
        <v>1995</v>
      </c>
      <c r="E537" s="30" t="s">
        <v>2705</v>
      </c>
      <c r="F537" s="36"/>
      <c r="G537" s="36"/>
      <c r="H537" s="36">
        <v>4</v>
      </c>
      <c r="I537" s="36"/>
      <c r="J537" s="36"/>
      <c r="K537" s="33" t="s">
        <v>126</v>
      </c>
      <c r="L537" s="32">
        <v>26</v>
      </c>
      <c r="M537" s="32">
        <v>1</v>
      </c>
      <c r="N537" s="32">
        <v>45</v>
      </c>
      <c r="O537" s="32">
        <v>58</v>
      </c>
      <c r="P537" s="33"/>
      <c r="Q537" s="33"/>
      <c r="R537" s="33"/>
      <c r="S537" s="33"/>
      <c r="T537" s="33"/>
      <c r="U537" s="33"/>
      <c r="V537" s="34" t="s">
        <v>100</v>
      </c>
      <c r="W537" s="33"/>
      <c r="X537" s="33"/>
      <c r="Y537" s="31" t="s">
        <v>1560</v>
      </c>
    </row>
    <row r="538" spans="1:25" ht="51" x14ac:dyDescent="0.2">
      <c r="A538" s="30" t="s">
        <v>2706</v>
      </c>
      <c r="B538" s="33" t="s">
        <v>2707</v>
      </c>
      <c r="C538" s="30" t="s">
        <v>2708</v>
      </c>
      <c r="D538" s="33">
        <v>1995</v>
      </c>
      <c r="E538" s="30" t="s">
        <v>2709</v>
      </c>
      <c r="F538" s="34"/>
      <c r="G538" s="34"/>
      <c r="H538" s="34"/>
      <c r="I538" s="34"/>
      <c r="J538" s="34" t="s">
        <v>77</v>
      </c>
      <c r="K538" s="33" t="s">
        <v>210</v>
      </c>
      <c r="L538" s="32">
        <v>166</v>
      </c>
      <c r="M538" s="32">
        <v>1</v>
      </c>
      <c r="N538" s="32">
        <v>69</v>
      </c>
      <c r="O538" s="32">
        <v>75</v>
      </c>
      <c r="P538" s="33"/>
      <c r="Q538" s="33" t="s">
        <v>260</v>
      </c>
      <c r="R538" s="33"/>
      <c r="S538" s="33" t="s">
        <v>260</v>
      </c>
      <c r="T538" s="33" t="s">
        <v>260</v>
      </c>
      <c r="U538" s="33" t="s">
        <v>260</v>
      </c>
      <c r="V538" s="34" t="s">
        <v>100</v>
      </c>
      <c r="W538" s="33"/>
      <c r="X538" s="33" t="s">
        <v>2710</v>
      </c>
      <c r="Y538" s="31" t="s">
        <v>143</v>
      </c>
    </row>
    <row r="539" spans="1:25" ht="38.25" x14ac:dyDescent="0.2">
      <c r="A539" s="30" t="s">
        <v>2711</v>
      </c>
      <c r="B539" s="33"/>
      <c r="C539" s="30" t="s">
        <v>2712</v>
      </c>
      <c r="D539" s="33">
        <v>1995</v>
      </c>
      <c r="E539" s="30" t="s">
        <v>2713</v>
      </c>
      <c r="F539" s="33"/>
      <c r="G539" s="33"/>
      <c r="H539" s="33"/>
      <c r="I539" s="34" t="s">
        <v>77</v>
      </c>
      <c r="J539" s="33"/>
      <c r="K539" s="33" t="s">
        <v>99</v>
      </c>
      <c r="L539" s="32"/>
      <c r="M539" s="32"/>
      <c r="N539" s="32" t="s">
        <v>2714</v>
      </c>
      <c r="O539" s="32" t="s">
        <v>2714</v>
      </c>
      <c r="P539" s="33"/>
      <c r="Q539" s="33"/>
      <c r="R539" s="33"/>
      <c r="S539" s="33"/>
      <c r="T539" s="33"/>
      <c r="U539" s="33"/>
      <c r="V539" s="34" t="s">
        <v>1550</v>
      </c>
      <c r="W539" s="33" t="s">
        <v>2715</v>
      </c>
      <c r="X539" s="33"/>
      <c r="Y539" s="31" t="s">
        <v>102</v>
      </c>
    </row>
    <row r="540" spans="1:25" ht="102" x14ac:dyDescent="0.2">
      <c r="A540" s="30" t="s">
        <v>2716</v>
      </c>
      <c r="B540" s="33"/>
      <c r="C540" s="30" t="s">
        <v>2717</v>
      </c>
      <c r="D540" s="33">
        <v>1995</v>
      </c>
      <c r="E540" s="30" t="s">
        <v>2718</v>
      </c>
      <c r="F540" s="36">
        <v>4</v>
      </c>
      <c r="G540" s="36"/>
      <c r="H540" s="36">
        <v>4</v>
      </c>
      <c r="I540" s="36"/>
      <c r="J540" s="36"/>
      <c r="K540" s="33" t="s">
        <v>126</v>
      </c>
      <c r="L540" s="32"/>
      <c r="M540" s="32"/>
      <c r="N540" s="32"/>
      <c r="O540" s="32"/>
      <c r="P540" s="33"/>
      <c r="Q540" s="33"/>
      <c r="R540" s="33"/>
      <c r="S540" s="33"/>
      <c r="T540" s="33"/>
      <c r="U540" s="33"/>
      <c r="V540" s="34" t="s">
        <v>92</v>
      </c>
      <c r="W540" s="33"/>
      <c r="X540" s="33"/>
      <c r="Y540" s="31" t="s">
        <v>1560</v>
      </c>
    </row>
    <row r="541" spans="1:25" ht="25.5" x14ac:dyDescent="0.2">
      <c r="A541" s="30" t="s">
        <v>2719</v>
      </c>
      <c r="B541" s="33" t="s">
        <v>2720</v>
      </c>
      <c r="C541" s="30" t="s">
        <v>2721</v>
      </c>
      <c r="D541" s="33">
        <v>1995</v>
      </c>
      <c r="E541" s="30" t="s">
        <v>2158</v>
      </c>
      <c r="F541" s="34" t="s">
        <v>77</v>
      </c>
      <c r="G541" s="34"/>
      <c r="H541" s="34" t="s">
        <v>77</v>
      </c>
      <c r="I541" s="34" t="s">
        <v>77</v>
      </c>
      <c r="J541" s="34"/>
      <c r="K541" s="33" t="s">
        <v>126</v>
      </c>
      <c r="L541" s="32" t="s">
        <v>2722</v>
      </c>
      <c r="M541" s="32">
        <v>1</v>
      </c>
      <c r="N541" s="32">
        <v>355</v>
      </c>
      <c r="O541" s="32">
        <v>363</v>
      </c>
      <c r="P541" s="33" t="s">
        <v>2723</v>
      </c>
      <c r="Q541" s="33" t="str">
        <f>HYPERLINK("http://dx.doi.org/10.1007/BF00024476","http://dx.doi.org/10.1007/BF00024476")</f>
        <v>http://dx.doi.org/10.1007/BF00024476</v>
      </c>
      <c r="R541" s="33" t="s">
        <v>2724</v>
      </c>
      <c r="S541" s="33" t="s">
        <v>2725</v>
      </c>
      <c r="T541" s="33" t="s">
        <v>2726</v>
      </c>
      <c r="U541" s="33" t="s">
        <v>2727</v>
      </c>
      <c r="V541" s="34" t="s">
        <v>100</v>
      </c>
      <c r="W541" s="33" t="s">
        <v>2728</v>
      </c>
      <c r="X541" s="33" t="s">
        <v>2729</v>
      </c>
      <c r="Y541" s="31" t="s">
        <v>143</v>
      </c>
    </row>
    <row r="542" spans="1:25" ht="25.5" x14ac:dyDescent="0.2">
      <c r="A542" s="30" t="s">
        <v>2730</v>
      </c>
      <c r="B542" s="33"/>
      <c r="C542" s="30" t="s">
        <v>2731</v>
      </c>
      <c r="D542" s="33">
        <v>1995</v>
      </c>
      <c r="E542" s="30" t="s">
        <v>2732</v>
      </c>
      <c r="F542" s="34" t="s">
        <v>77</v>
      </c>
      <c r="G542" s="34"/>
      <c r="H542" s="34" t="s">
        <v>77</v>
      </c>
      <c r="I542" s="34" t="s">
        <v>77</v>
      </c>
      <c r="J542" s="34"/>
      <c r="K542" s="33" t="s">
        <v>99</v>
      </c>
      <c r="L542" s="32">
        <v>100</v>
      </c>
      <c r="M542" s="32"/>
      <c r="N542" s="32">
        <v>28</v>
      </c>
      <c r="O542" s="32">
        <v>29</v>
      </c>
      <c r="P542" s="33"/>
      <c r="Q542" s="33"/>
      <c r="R542" s="33"/>
      <c r="S542" s="33"/>
      <c r="T542" s="33"/>
      <c r="U542" s="33"/>
      <c r="V542" s="34" t="s">
        <v>100</v>
      </c>
      <c r="W542" s="33" t="s">
        <v>2733</v>
      </c>
      <c r="X542" s="33"/>
      <c r="Y542" s="31" t="s">
        <v>1318</v>
      </c>
    </row>
    <row r="543" spans="1:25" ht="25.5" x14ac:dyDescent="0.2">
      <c r="A543" s="30" t="s">
        <v>2734</v>
      </c>
      <c r="B543" s="33"/>
      <c r="C543" s="30" t="s">
        <v>2735</v>
      </c>
      <c r="D543" s="33">
        <v>1995</v>
      </c>
      <c r="E543" s="30"/>
      <c r="F543" s="36"/>
      <c r="G543" s="36"/>
      <c r="H543" s="36"/>
      <c r="I543" s="36" t="s">
        <v>2107</v>
      </c>
      <c r="J543" s="36"/>
      <c r="K543" s="33" t="s">
        <v>218</v>
      </c>
      <c r="L543" s="32"/>
      <c r="M543" s="32"/>
      <c r="N543" s="32"/>
      <c r="O543" s="32"/>
      <c r="P543" s="33"/>
      <c r="Q543" s="33"/>
      <c r="R543" s="33"/>
      <c r="S543" s="33"/>
      <c r="T543" s="33"/>
      <c r="U543" s="33"/>
      <c r="V543" s="34" t="s">
        <v>290</v>
      </c>
      <c r="W543" s="33"/>
      <c r="X543" s="33"/>
      <c r="Y543" s="31" t="s">
        <v>114</v>
      </c>
    </row>
    <row r="544" spans="1:25" ht="38.25" x14ac:dyDescent="0.2">
      <c r="A544" s="30" t="s">
        <v>2736</v>
      </c>
      <c r="B544" s="33" t="s">
        <v>2737</v>
      </c>
      <c r="C544" s="30" t="s">
        <v>2738</v>
      </c>
      <c r="D544" s="33">
        <v>1995</v>
      </c>
      <c r="E544" s="30" t="s">
        <v>2262</v>
      </c>
      <c r="F544" s="34" t="s">
        <v>77</v>
      </c>
      <c r="G544" s="34"/>
      <c r="H544" s="34"/>
      <c r="I544" s="34"/>
      <c r="J544" s="34"/>
      <c r="K544" s="33" t="s">
        <v>412</v>
      </c>
      <c r="L544" s="32">
        <v>8</v>
      </c>
      <c r="M544" s="32">
        <v>1</v>
      </c>
      <c r="N544" s="32">
        <v>33</v>
      </c>
      <c r="O544" s="32">
        <v>55</v>
      </c>
      <c r="P544" s="33" t="s">
        <v>2739</v>
      </c>
      <c r="Q544" s="33" t="str">
        <f>HYPERLINK("http://dx.doi.org/10.1080/09853111.1995.11105272","http://dx.doi.org/10.1080/09853111.1995.11105272")</f>
        <v>http://dx.doi.org/10.1080/09853111.1995.11105272</v>
      </c>
      <c r="R544" s="33"/>
      <c r="S544" s="33" t="s">
        <v>260</v>
      </c>
      <c r="T544" s="33" t="s">
        <v>260</v>
      </c>
      <c r="U544" s="33" t="s">
        <v>260</v>
      </c>
      <c r="V544" s="34" t="s">
        <v>100</v>
      </c>
      <c r="W544" s="33" t="s">
        <v>2740</v>
      </c>
      <c r="X544" s="33"/>
      <c r="Y544" s="31" t="s">
        <v>143</v>
      </c>
    </row>
    <row r="545" spans="1:25" ht="25.5" x14ac:dyDescent="0.2">
      <c r="A545" s="30" t="s">
        <v>2741</v>
      </c>
      <c r="B545" s="33"/>
      <c r="C545" s="30" t="s">
        <v>2742</v>
      </c>
      <c r="D545" s="33">
        <v>1995</v>
      </c>
      <c r="E545" s="30" t="s">
        <v>1604</v>
      </c>
      <c r="F545" s="36"/>
      <c r="G545" s="36"/>
      <c r="H545" s="36">
        <v>1</v>
      </c>
      <c r="I545" s="36">
        <v>1</v>
      </c>
      <c r="J545" s="36"/>
      <c r="K545" s="33" t="s">
        <v>564</v>
      </c>
      <c r="L545" s="32"/>
      <c r="M545" s="32"/>
      <c r="N545" s="32" t="s">
        <v>2743</v>
      </c>
      <c r="O545" s="32" t="s">
        <v>2743</v>
      </c>
      <c r="P545" s="33"/>
      <c r="Q545" s="33"/>
      <c r="R545" s="33"/>
      <c r="S545" s="33"/>
      <c r="T545" s="33"/>
      <c r="U545" s="33"/>
      <c r="V545" s="34" t="s">
        <v>92</v>
      </c>
      <c r="W545" s="33" t="s">
        <v>2744</v>
      </c>
      <c r="X545" s="33"/>
      <c r="Y545" s="31" t="s">
        <v>2745</v>
      </c>
    </row>
    <row r="546" spans="1:25" ht="25.5" x14ac:dyDescent="0.2">
      <c r="A546" s="30" t="s">
        <v>1480</v>
      </c>
      <c r="B546" s="33" t="s">
        <v>2746</v>
      </c>
      <c r="C546" s="30" t="s">
        <v>2747</v>
      </c>
      <c r="D546" s="33">
        <v>1995</v>
      </c>
      <c r="E546" s="30" t="s">
        <v>1241</v>
      </c>
      <c r="F546" s="34"/>
      <c r="G546" s="34"/>
      <c r="H546" s="34" t="s">
        <v>77</v>
      </c>
      <c r="I546" s="34"/>
      <c r="J546" s="34"/>
      <c r="K546" s="33" t="s">
        <v>231</v>
      </c>
      <c r="L546" s="32">
        <v>137</v>
      </c>
      <c r="M546" s="32"/>
      <c r="N546" s="32">
        <v>73</v>
      </c>
      <c r="O546" s="32">
        <v>88</v>
      </c>
      <c r="P546" s="33" t="s">
        <v>2748</v>
      </c>
      <c r="Q546" s="33"/>
      <c r="R546" s="33"/>
      <c r="S546" s="33"/>
      <c r="T546" s="33"/>
      <c r="U546" s="33"/>
      <c r="V546" s="34" t="s">
        <v>100</v>
      </c>
      <c r="W546" s="33"/>
      <c r="X546" s="33" t="s">
        <v>2749</v>
      </c>
      <c r="Y546" s="31" t="s">
        <v>166</v>
      </c>
    </row>
    <row r="547" spans="1:25" ht="25.5" x14ac:dyDescent="0.2">
      <c r="A547" s="30" t="s">
        <v>2633</v>
      </c>
      <c r="B547" s="33"/>
      <c r="C547" s="30" t="s">
        <v>2750</v>
      </c>
      <c r="D547" s="33">
        <v>1995</v>
      </c>
      <c r="E547" s="30"/>
      <c r="F547" s="36" t="s">
        <v>2310</v>
      </c>
      <c r="G547" s="36" t="s">
        <v>2310</v>
      </c>
      <c r="H547" s="36" t="s">
        <v>2310</v>
      </c>
      <c r="I547" s="36" t="s">
        <v>2310</v>
      </c>
      <c r="J547" s="36"/>
      <c r="K547" s="33" t="s">
        <v>89</v>
      </c>
      <c r="L547" s="32"/>
      <c r="M547" s="32"/>
      <c r="N547" s="32"/>
      <c r="O547" s="32"/>
      <c r="P547" s="33"/>
      <c r="Q547" s="33"/>
      <c r="R547" s="33"/>
      <c r="S547" s="33"/>
      <c r="T547" s="33"/>
      <c r="U547" s="33"/>
      <c r="V547" s="34" t="s">
        <v>92</v>
      </c>
      <c r="W547" s="33"/>
      <c r="X547" s="33"/>
      <c r="Y547" s="31" t="s">
        <v>114</v>
      </c>
    </row>
    <row r="548" spans="1:25" x14ac:dyDescent="0.2">
      <c r="A548" s="30" t="s">
        <v>2751</v>
      </c>
      <c r="B548" s="33"/>
      <c r="C548" s="30" t="s">
        <v>2752</v>
      </c>
      <c r="D548" s="33">
        <v>1995</v>
      </c>
      <c r="E548" s="30"/>
      <c r="F548" s="35"/>
      <c r="G548" s="35"/>
      <c r="H548" s="36"/>
      <c r="I548" s="36" t="s">
        <v>2753</v>
      </c>
      <c r="J548" s="36"/>
      <c r="K548" s="33" t="s">
        <v>126</v>
      </c>
      <c r="L548" s="32"/>
      <c r="M548" s="32"/>
      <c r="N548" s="32"/>
      <c r="O548" s="32"/>
      <c r="P548" s="33"/>
      <c r="Q548" s="33"/>
      <c r="R548" s="33"/>
      <c r="S548" s="33"/>
      <c r="T548" s="33"/>
      <c r="U548" s="33"/>
      <c r="V548" s="34" t="s">
        <v>92</v>
      </c>
      <c r="W548" s="33"/>
      <c r="X548" s="33"/>
      <c r="Y548" s="31" t="s">
        <v>114</v>
      </c>
    </row>
    <row r="549" spans="1:25" ht="25.5" x14ac:dyDescent="0.2">
      <c r="A549" s="30" t="s">
        <v>2754</v>
      </c>
      <c r="B549" s="33"/>
      <c r="C549" s="30" t="s">
        <v>2755</v>
      </c>
      <c r="D549" s="33">
        <v>1995</v>
      </c>
      <c r="E549" s="30"/>
      <c r="F549" s="35"/>
      <c r="G549" s="35">
        <v>5</v>
      </c>
      <c r="H549" s="36"/>
      <c r="I549" s="36"/>
      <c r="J549" s="36"/>
      <c r="K549" s="33" t="s">
        <v>126</v>
      </c>
      <c r="L549" s="32"/>
      <c r="M549" s="32"/>
      <c r="N549" s="32"/>
      <c r="O549" s="32"/>
      <c r="P549" s="33"/>
      <c r="Q549" s="33"/>
      <c r="R549" s="33"/>
      <c r="S549" s="33"/>
      <c r="T549" s="33"/>
      <c r="U549" s="33"/>
      <c r="V549" s="34" t="s">
        <v>92</v>
      </c>
      <c r="W549" s="33"/>
      <c r="X549" s="33"/>
      <c r="Y549" s="31" t="s">
        <v>114</v>
      </c>
    </row>
    <row r="550" spans="1:25" x14ac:dyDescent="0.2">
      <c r="A550" s="30" t="s">
        <v>2756</v>
      </c>
      <c r="B550" s="33"/>
      <c r="C550" s="30" t="s">
        <v>2757</v>
      </c>
      <c r="D550" s="33">
        <v>1995</v>
      </c>
      <c r="E550" s="30"/>
      <c r="F550" s="35"/>
      <c r="G550" s="35"/>
      <c r="H550" s="36"/>
      <c r="I550" s="36">
        <v>2</v>
      </c>
      <c r="J550" s="36"/>
      <c r="K550" s="33" t="s">
        <v>906</v>
      </c>
      <c r="L550" s="32"/>
      <c r="M550" s="32"/>
      <c r="N550" s="32"/>
      <c r="O550" s="32"/>
      <c r="P550" s="33"/>
      <c r="Q550" s="33"/>
      <c r="R550" s="33"/>
      <c r="S550" s="33"/>
      <c r="T550" s="33"/>
      <c r="U550" s="33"/>
      <c r="V550" s="34" t="s">
        <v>290</v>
      </c>
      <c r="W550" s="33"/>
      <c r="X550" s="33"/>
      <c r="Y550" s="31" t="s">
        <v>114</v>
      </c>
    </row>
    <row r="551" spans="1:25" ht="51" x14ac:dyDescent="0.2">
      <c r="A551" s="30" t="s">
        <v>2758</v>
      </c>
      <c r="B551" s="33"/>
      <c r="C551" s="30" t="s">
        <v>2759</v>
      </c>
      <c r="D551" s="33">
        <v>1995</v>
      </c>
      <c r="E551" s="30"/>
      <c r="F551" s="34" t="s">
        <v>77</v>
      </c>
      <c r="G551" s="34"/>
      <c r="H551" s="34" t="s">
        <v>77</v>
      </c>
      <c r="I551" s="34" t="s">
        <v>77</v>
      </c>
      <c r="J551" s="34"/>
      <c r="K551" s="33" t="s">
        <v>564</v>
      </c>
      <c r="L551" s="32"/>
      <c r="M551" s="32"/>
      <c r="N551" s="32" t="s">
        <v>2743</v>
      </c>
      <c r="O551" s="32" t="s">
        <v>2743</v>
      </c>
      <c r="P551" s="33"/>
      <c r="Q551" s="33"/>
      <c r="R551" s="33"/>
      <c r="S551" s="33"/>
      <c r="T551" s="33"/>
      <c r="U551" s="33"/>
      <c r="V551" s="34" t="s">
        <v>92</v>
      </c>
      <c r="W551" s="33" t="s">
        <v>2760</v>
      </c>
      <c r="X551" s="33"/>
      <c r="Y551" s="31" t="s">
        <v>2761</v>
      </c>
    </row>
    <row r="552" spans="1:25" ht="51" x14ac:dyDescent="0.2">
      <c r="A552" s="30" t="s">
        <v>2762</v>
      </c>
      <c r="B552" s="33"/>
      <c r="C552" s="30" t="s">
        <v>2763</v>
      </c>
      <c r="D552" s="33">
        <v>1995</v>
      </c>
      <c r="E552" s="30" t="s">
        <v>2764</v>
      </c>
      <c r="F552" s="36" t="s">
        <v>2107</v>
      </c>
      <c r="G552" s="35"/>
      <c r="H552" s="36" t="s">
        <v>2107</v>
      </c>
      <c r="I552" s="36" t="s">
        <v>2107</v>
      </c>
      <c r="J552" s="36"/>
      <c r="K552" s="33" t="s">
        <v>113</v>
      </c>
      <c r="L552" s="32"/>
      <c r="M552" s="32"/>
      <c r="N552" s="32" t="s">
        <v>2765</v>
      </c>
      <c r="O552" s="32" t="s">
        <v>2765</v>
      </c>
      <c r="P552" s="33"/>
      <c r="Q552" s="33"/>
      <c r="R552" s="33"/>
      <c r="S552" s="33"/>
      <c r="T552" s="33"/>
      <c r="U552" s="33"/>
      <c r="V552" s="34" t="s">
        <v>136</v>
      </c>
      <c r="W552" s="33"/>
      <c r="X552" s="33"/>
      <c r="Y552" s="31" t="s">
        <v>2766</v>
      </c>
    </row>
    <row r="553" spans="1:25" ht="25.5" x14ac:dyDescent="0.2">
      <c r="A553" s="30" t="s">
        <v>2767</v>
      </c>
      <c r="B553" s="33"/>
      <c r="C553" s="30" t="s">
        <v>2768</v>
      </c>
      <c r="D553" s="33">
        <v>1995</v>
      </c>
      <c r="E553" s="30" t="s">
        <v>2769</v>
      </c>
      <c r="F553" s="34" t="s">
        <v>77</v>
      </c>
      <c r="G553" s="34"/>
      <c r="H553" s="34" t="s">
        <v>77</v>
      </c>
      <c r="I553" s="34" t="s">
        <v>77</v>
      </c>
      <c r="J553" s="34"/>
      <c r="K553" s="33" t="s">
        <v>126</v>
      </c>
      <c r="L553" s="32">
        <v>103</v>
      </c>
      <c r="M553" s="32"/>
      <c r="N553" s="32">
        <v>5</v>
      </c>
      <c r="O553" s="32">
        <v>9</v>
      </c>
      <c r="P553" s="33"/>
      <c r="Q553" s="33"/>
      <c r="R553" s="33"/>
      <c r="S553" s="33"/>
      <c r="T553" s="33"/>
      <c r="U553" s="33"/>
      <c r="V553" s="34" t="s">
        <v>100</v>
      </c>
      <c r="W553" s="33" t="s">
        <v>2770</v>
      </c>
      <c r="X553" s="33"/>
      <c r="Y553" s="31" t="s">
        <v>2771</v>
      </c>
    </row>
    <row r="554" spans="1:25" ht="51" x14ac:dyDescent="0.2">
      <c r="A554" s="30" t="s">
        <v>2772</v>
      </c>
      <c r="B554" s="33"/>
      <c r="C554" s="30" t="s">
        <v>2773</v>
      </c>
      <c r="D554" s="33">
        <v>1995</v>
      </c>
      <c r="E554" s="30" t="s">
        <v>2774</v>
      </c>
      <c r="F554" s="36"/>
      <c r="G554" s="36" t="s">
        <v>1986</v>
      </c>
      <c r="H554" s="36"/>
      <c r="I554" s="36"/>
      <c r="J554" s="36"/>
      <c r="K554" s="33" t="s">
        <v>89</v>
      </c>
      <c r="L554" s="32"/>
      <c r="M554" s="32"/>
      <c r="N554" s="32" t="s">
        <v>1958</v>
      </c>
      <c r="O554" s="32" t="s">
        <v>1958</v>
      </c>
      <c r="P554" s="33"/>
      <c r="Q554" s="33" t="s">
        <v>1552</v>
      </c>
      <c r="R554" s="33"/>
      <c r="S554" s="33"/>
      <c r="T554" s="33"/>
      <c r="U554" s="33"/>
      <c r="V554" s="34" t="s">
        <v>92</v>
      </c>
      <c r="W554" s="33"/>
      <c r="X554" s="33"/>
      <c r="Y554" s="31" t="s">
        <v>2393</v>
      </c>
    </row>
    <row r="555" spans="1:25" ht="51" x14ac:dyDescent="0.2">
      <c r="A555" s="30" t="s">
        <v>2775</v>
      </c>
      <c r="B555" s="33"/>
      <c r="C555" s="30" t="s">
        <v>2776</v>
      </c>
      <c r="D555" s="33">
        <v>1995</v>
      </c>
      <c r="E555" s="30" t="s">
        <v>2774</v>
      </c>
      <c r="F555" s="36"/>
      <c r="G555" s="36" t="s">
        <v>1986</v>
      </c>
      <c r="H555" s="36"/>
      <c r="I555" s="36"/>
      <c r="J555" s="36"/>
      <c r="K555" s="33" t="s">
        <v>89</v>
      </c>
      <c r="L555" s="32"/>
      <c r="M555" s="32"/>
      <c r="N555" s="32" t="s">
        <v>2777</v>
      </c>
      <c r="O555" s="32" t="s">
        <v>2777</v>
      </c>
      <c r="P555" s="33"/>
      <c r="Q555" s="33" t="s">
        <v>2778</v>
      </c>
      <c r="R555" s="33"/>
      <c r="S555" s="33"/>
      <c r="T555" s="33"/>
      <c r="U555" s="33"/>
      <c r="V555" s="34" t="s">
        <v>92</v>
      </c>
      <c r="W555" s="33" t="s">
        <v>2779</v>
      </c>
      <c r="X555" s="33"/>
      <c r="Y555" s="31" t="s">
        <v>2780</v>
      </c>
    </row>
    <row r="556" spans="1:25" ht="25.5" x14ac:dyDescent="0.2">
      <c r="A556" s="30" t="s">
        <v>2775</v>
      </c>
      <c r="B556" s="33"/>
      <c r="C556" s="30" t="s">
        <v>2781</v>
      </c>
      <c r="D556" s="33">
        <v>1995</v>
      </c>
      <c r="E556" s="30"/>
      <c r="F556" s="34" t="s">
        <v>77</v>
      </c>
      <c r="G556" s="34"/>
      <c r="H556" s="34" t="s">
        <v>77</v>
      </c>
      <c r="I556" s="34" t="s">
        <v>77</v>
      </c>
      <c r="J556" s="34"/>
      <c r="K556" s="33" t="s">
        <v>113</v>
      </c>
      <c r="L556" s="32"/>
      <c r="M556" s="32"/>
      <c r="N556" s="32" t="s">
        <v>1958</v>
      </c>
      <c r="O556" s="32" t="s">
        <v>1958</v>
      </c>
      <c r="P556" s="33"/>
      <c r="Q556" s="33"/>
      <c r="R556" s="33"/>
      <c r="S556" s="33"/>
      <c r="T556" s="33"/>
      <c r="U556" s="33"/>
      <c r="V556" s="34" t="s">
        <v>92</v>
      </c>
      <c r="W556" s="33" t="s">
        <v>2782</v>
      </c>
      <c r="X556" s="33"/>
      <c r="Y556" s="31" t="s">
        <v>2783</v>
      </c>
    </row>
    <row r="557" spans="1:25" x14ac:dyDescent="0.2">
      <c r="A557" s="30" t="s">
        <v>2784</v>
      </c>
      <c r="B557" s="33"/>
      <c r="C557" s="30" t="s">
        <v>2785</v>
      </c>
      <c r="D557" s="33">
        <v>1995</v>
      </c>
      <c r="E557" s="30" t="s">
        <v>2786</v>
      </c>
      <c r="F557" s="36"/>
      <c r="G557" s="36" t="s">
        <v>1986</v>
      </c>
      <c r="H557" s="36"/>
      <c r="I557" s="36"/>
      <c r="J557" s="36"/>
      <c r="K557" s="33" t="s">
        <v>89</v>
      </c>
      <c r="L557" s="32">
        <v>70</v>
      </c>
      <c r="M557" s="32">
        <v>1</v>
      </c>
      <c r="N557" s="32">
        <v>77</v>
      </c>
      <c r="O557" s="32">
        <v>79</v>
      </c>
      <c r="P557" s="33"/>
      <c r="Q557" s="33"/>
      <c r="R557" s="33"/>
      <c r="S557" s="33"/>
      <c r="T557" s="33"/>
      <c r="U557" s="33"/>
      <c r="V557" s="34" t="s">
        <v>100</v>
      </c>
      <c r="W557" s="33"/>
      <c r="X557" s="33"/>
      <c r="Y557" s="31" t="s">
        <v>114</v>
      </c>
    </row>
    <row r="558" spans="1:25" ht="38.25" x14ac:dyDescent="0.2">
      <c r="A558" s="30" t="s">
        <v>2787</v>
      </c>
      <c r="B558" s="33" t="s">
        <v>2788</v>
      </c>
      <c r="C558" s="30" t="s">
        <v>2789</v>
      </c>
      <c r="D558" s="33">
        <v>1995</v>
      </c>
      <c r="E558" s="30" t="s">
        <v>2790</v>
      </c>
      <c r="F558" s="34"/>
      <c r="G558" s="34"/>
      <c r="H558" s="34"/>
      <c r="I558" s="34"/>
      <c r="J558" s="34" t="s">
        <v>77</v>
      </c>
      <c r="K558" s="33" t="s">
        <v>210</v>
      </c>
      <c r="L558" s="32">
        <v>28</v>
      </c>
      <c r="M558" s="32">
        <v>4</v>
      </c>
      <c r="N558" s="32">
        <v>413</v>
      </c>
      <c r="O558" s="32">
        <v>424</v>
      </c>
      <c r="P558" s="33" t="s">
        <v>2791</v>
      </c>
      <c r="Q558" s="33" t="str">
        <f>HYPERLINK("http://dx.doi.org/10.1016/S0016-6995(95)80018-2","http://dx.doi.org/10.1016/S0016-6995(95)80018-2")</f>
        <v>http://dx.doi.org/10.1016/S0016-6995(95)80018-2</v>
      </c>
      <c r="R558" s="33"/>
      <c r="S558" s="33"/>
      <c r="T558" s="33"/>
      <c r="U558" s="33"/>
      <c r="V558" s="34" t="s">
        <v>100</v>
      </c>
      <c r="W558" s="33" t="s">
        <v>2792</v>
      </c>
      <c r="X558" s="33" t="s">
        <v>2793</v>
      </c>
      <c r="Y558" s="31" t="s">
        <v>143</v>
      </c>
    </row>
    <row r="559" spans="1:25" ht="25.5" x14ac:dyDescent="0.2">
      <c r="A559" s="30" t="s">
        <v>2794</v>
      </c>
      <c r="B559" s="33" t="s">
        <v>2795</v>
      </c>
      <c r="C559" s="30" t="s">
        <v>2796</v>
      </c>
      <c r="D559" s="33">
        <v>1995</v>
      </c>
      <c r="E559" s="30" t="s">
        <v>2797</v>
      </c>
      <c r="F559" s="34"/>
      <c r="G559" s="34"/>
      <c r="H559" s="34"/>
      <c r="I559" s="34"/>
      <c r="J559" s="34" t="s">
        <v>77</v>
      </c>
      <c r="K559" s="33" t="s">
        <v>155</v>
      </c>
      <c r="L559" s="32">
        <v>43</v>
      </c>
      <c r="M559" s="32">
        <v>6</v>
      </c>
      <c r="N559" s="32">
        <v>584</v>
      </c>
      <c r="O559" s="32">
        <v>593</v>
      </c>
      <c r="P559" s="33"/>
      <c r="Q559" s="33"/>
      <c r="R559" s="33"/>
      <c r="S559" s="33"/>
      <c r="T559" s="33"/>
      <c r="U559" s="33"/>
      <c r="V559" s="34" t="s">
        <v>731</v>
      </c>
      <c r="W559" s="33" t="s">
        <v>2798</v>
      </c>
      <c r="X559" s="33" t="s">
        <v>2799</v>
      </c>
      <c r="Y559" s="31" t="s">
        <v>143</v>
      </c>
    </row>
    <row r="560" spans="1:25" ht="51" x14ac:dyDescent="0.2">
      <c r="A560" s="30" t="s">
        <v>2463</v>
      </c>
      <c r="B560" s="33"/>
      <c r="C560" s="30" t="s">
        <v>2800</v>
      </c>
      <c r="D560" s="33">
        <v>1994</v>
      </c>
      <c r="E560" s="30" t="s">
        <v>2801</v>
      </c>
      <c r="F560" s="34" t="s">
        <v>77</v>
      </c>
      <c r="G560" s="34"/>
      <c r="H560" s="34" t="s">
        <v>77</v>
      </c>
      <c r="I560" s="34" t="s">
        <v>77</v>
      </c>
      <c r="J560" s="34"/>
      <c r="K560" s="33" t="s">
        <v>126</v>
      </c>
      <c r="L560" s="32">
        <v>2</v>
      </c>
      <c r="M560" s="32"/>
      <c r="N560" s="32">
        <v>127</v>
      </c>
      <c r="O560" s="32">
        <v>136</v>
      </c>
      <c r="P560" s="33"/>
      <c r="Q560" s="33"/>
      <c r="R560" s="33"/>
      <c r="S560" s="33"/>
      <c r="T560" s="33"/>
      <c r="U560" s="33"/>
      <c r="V560" s="34" t="s">
        <v>100</v>
      </c>
      <c r="W560" s="33" t="s">
        <v>2802</v>
      </c>
      <c r="X560" s="33"/>
      <c r="Y560" s="31" t="s">
        <v>2565</v>
      </c>
    </row>
    <row r="561" spans="1:25" ht="38.25" x14ac:dyDescent="0.2">
      <c r="A561" s="30" t="s">
        <v>2354</v>
      </c>
      <c r="B561" s="33"/>
      <c r="C561" s="30" t="s">
        <v>2803</v>
      </c>
      <c r="D561" s="33">
        <v>1994</v>
      </c>
      <c r="E561" s="30"/>
      <c r="F561" s="34" t="s">
        <v>77</v>
      </c>
      <c r="G561" s="34"/>
      <c r="H561" s="34" t="s">
        <v>77</v>
      </c>
      <c r="I561" s="34" t="s">
        <v>77</v>
      </c>
      <c r="J561" s="34"/>
      <c r="K561" s="33" t="s">
        <v>126</v>
      </c>
      <c r="L561" s="32"/>
      <c r="M561" s="32"/>
      <c r="N561" s="32" t="s">
        <v>2804</v>
      </c>
      <c r="O561" s="32" t="s">
        <v>2804</v>
      </c>
      <c r="P561" s="33"/>
      <c r="Q561" s="33"/>
      <c r="R561" s="33"/>
      <c r="S561" s="33"/>
      <c r="T561" s="33"/>
      <c r="U561" s="33"/>
      <c r="V561" s="34" t="s">
        <v>92</v>
      </c>
      <c r="W561" s="33" t="s">
        <v>2805</v>
      </c>
      <c r="X561" s="33"/>
      <c r="Y561" s="31" t="s">
        <v>2565</v>
      </c>
    </row>
    <row r="562" spans="1:25" ht="25.5" x14ac:dyDescent="0.2">
      <c r="A562" s="30" t="s">
        <v>2806</v>
      </c>
      <c r="B562" s="33"/>
      <c r="C562" s="30" t="s">
        <v>2807</v>
      </c>
      <c r="D562" s="33">
        <v>1994</v>
      </c>
      <c r="E562" s="30" t="s">
        <v>2808</v>
      </c>
      <c r="F562" s="36">
        <v>1</v>
      </c>
      <c r="G562" s="36"/>
      <c r="H562" s="36">
        <v>1</v>
      </c>
      <c r="I562" s="36">
        <v>1</v>
      </c>
      <c r="J562" s="36"/>
      <c r="K562" s="33" t="s">
        <v>129</v>
      </c>
      <c r="L562" s="32"/>
      <c r="M562" s="32"/>
      <c r="N562" s="32"/>
      <c r="O562" s="32"/>
      <c r="P562" s="33"/>
      <c r="Q562" s="33"/>
      <c r="R562" s="33"/>
      <c r="S562" s="33"/>
      <c r="T562" s="33"/>
      <c r="U562" s="33"/>
      <c r="V562" s="34" t="s">
        <v>219</v>
      </c>
      <c r="W562" s="33"/>
      <c r="X562" s="33"/>
      <c r="Y562" s="31" t="s">
        <v>114</v>
      </c>
    </row>
    <row r="563" spans="1:25" ht="25.5" x14ac:dyDescent="0.2">
      <c r="A563" s="30" t="s">
        <v>2485</v>
      </c>
      <c r="B563" s="33"/>
      <c r="C563" s="30" t="s">
        <v>2809</v>
      </c>
      <c r="D563" s="33">
        <v>1994</v>
      </c>
      <c r="E563" s="30" t="s">
        <v>2810</v>
      </c>
      <c r="F563" s="36">
        <v>1</v>
      </c>
      <c r="G563" s="36">
        <v>1</v>
      </c>
      <c r="H563" s="36">
        <v>1</v>
      </c>
      <c r="I563" s="36">
        <v>1</v>
      </c>
      <c r="J563" s="36"/>
      <c r="K563" s="33" t="s">
        <v>126</v>
      </c>
      <c r="L563" s="32"/>
      <c r="M563" s="32"/>
      <c r="N563" s="32" t="s">
        <v>2488</v>
      </c>
      <c r="O563" s="32" t="s">
        <v>2488</v>
      </c>
      <c r="P563" s="33"/>
      <c r="Q563" s="33"/>
      <c r="R563" s="33"/>
      <c r="S563" s="33"/>
      <c r="T563" s="33"/>
      <c r="U563" s="33"/>
      <c r="V563" s="34"/>
      <c r="W563" s="33"/>
      <c r="X563" s="33"/>
      <c r="Y563" s="31" t="s">
        <v>114</v>
      </c>
    </row>
    <row r="564" spans="1:25" ht="63.75" x14ac:dyDescent="0.2">
      <c r="A564" s="30" t="s">
        <v>2811</v>
      </c>
      <c r="B564" s="33"/>
      <c r="C564" s="30" t="s">
        <v>2812</v>
      </c>
      <c r="D564" s="33">
        <v>1994</v>
      </c>
      <c r="E564" s="30" t="s">
        <v>2813</v>
      </c>
      <c r="F564" s="34" t="s">
        <v>77</v>
      </c>
      <c r="G564" s="34"/>
      <c r="H564" s="34" t="s">
        <v>77</v>
      </c>
      <c r="I564" s="34" t="s">
        <v>77</v>
      </c>
      <c r="J564" s="34"/>
      <c r="K564" s="33" t="s">
        <v>134</v>
      </c>
      <c r="L564" s="32"/>
      <c r="M564" s="32"/>
      <c r="N564" s="32" t="s">
        <v>135</v>
      </c>
      <c r="O564" s="32" t="s">
        <v>135</v>
      </c>
      <c r="P564" s="33"/>
      <c r="Q564" s="33" t="s">
        <v>2814</v>
      </c>
      <c r="R564" s="33"/>
      <c r="S564" s="33"/>
      <c r="T564" s="33"/>
      <c r="U564" s="33"/>
      <c r="V564" s="34" t="s">
        <v>136</v>
      </c>
      <c r="W564" s="33" t="s">
        <v>2815</v>
      </c>
      <c r="X564" s="33"/>
      <c r="Y564" s="31" t="s">
        <v>2816</v>
      </c>
    </row>
    <row r="565" spans="1:25" ht="38.25" x14ac:dyDescent="0.2">
      <c r="A565" s="30" t="s">
        <v>2817</v>
      </c>
      <c r="B565" s="33"/>
      <c r="C565" s="30" t="s">
        <v>2818</v>
      </c>
      <c r="D565" s="33">
        <v>1994</v>
      </c>
      <c r="E565" s="30" t="s">
        <v>2819</v>
      </c>
      <c r="F565" s="34" t="s">
        <v>77</v>
      </c>
      <c r="G565" s="34"/>
      <c r="H565" s="34" t="s">
        <v>77</v>
      </c>
      <c r="I565" s="34" t="s">
        <v>77</v>
      </c>
      <c r="J565" s="34"/>
      <c r="K565" s="33" t="s">
        <v>126</v>
      </c>
      <c r="L565" s="32"/>
      <c r="M565" s="32"/>
      <c r="N565" s="32"/>
      <c r="O565" s="32"/>
      <c r="P565" s="33"/>
      <c r="Q565" s="33"/>
      <c r="R565" s="33"/>
      <c r="S565" s="33"/>
      <c r="T565" s="33"/>
      <c r="U565" s="33"/>
      <c r="V565" s="34" t="s">
        <v>92</v>
      </c>
      <c r="W565" s="33"/>
      <c r="X565" s="33"/>
      <c r="Y565" s="31" t="s">
        <v>2820</v>
      </c>
    </row>
    <row r="566" spans="1:25" ht="25.5" x14ac:dyDescent="0.2">
      <c r="A566" s="30" t="s">
        <v>2821</v>
      </c>
      <c r="B566" s="33"/>
      <c r="C566" s="30" t="s">
        <v>2822</v>
      </c>
      <c r="D566" s="33">
        <v>1994</v>
      </c>
      <c r="E566" s="30"/>
      <c r="F566" s="35">
        <v>4</v>
      </c>
      <c r="G566" s="35"/>
      <c r="H566" s="36">
        <v>4</v>
      </c>
      <c r="I566" s="36"/>
      <c r="J566" s="36"/>
      <c r="K566" s="33" t="s">
        <v>231</v>
      </c>
      <c r="L566" s="32"/>
      <c r="M566" s="32"/>
      <c r="N566" s="32"/>
      <c r="O566" s="32"/>
      <c r="P566" s="33"/>
      <c r="Q566" s="33"/>
      <c r="R566" s="33"/>
      <c r="S566" s="33"/>
      <c r="T566" s="33"/>
      <c r="U566" s="33"/>
      <c r="V566" s="34"/>
      <c r="W566" s="33"/>
      <c r="X566" s="33"/>
      <c r="Y566" s="31" t="s">
        <v>114</v>
      </c>
    </row>
    <row r="567" spans="1:25" ht="25.5" x14ac:dyDescent="0.2">
      <c r="A567" s="30" t="s">
        <v>2823</v>
      </c>
      <c r="B567" s="33" t="s">
        <v>2824</v>
      </c>
      <c r="C567" s="30" t="s">
        <v>2825</v>
      </c>
      <c r="D567" s="33">
        <v>1994</v>
      </c>
      <c r="E567" s="30" t="s">
        <v>2826</v>
      </c>
      <c r="F567" s="34"/>
      <c r="G567" s="34"/>
      <c r="H567" s="34" t="s">
        <v>77</v>
      </c>
      <c r="I567" s="34"/>
      <c r="J567" s="34"/>
      <c r="K567" s="33" t="s">
        <v>906</v>
      </c>
      <c r="L567" s="32">
        <v>34</v>
      </c>
      <c r="M567" s="32">
        <v>2</v>
      </c>
      <c r="N567" s="32">
        <v>117</v>
      </c>
      <c r="O567" s="32">
        <v>128</v>
      </c>
      <c r="P567" s="33"/>
      <c r="Q567" s="33" t="s">
        <v>2827</v>
      </c>
      <c r="R567" s="33"/>
      <c r="S567" s="33"/>
      <c r="T567" s="33"/>
      <c r="U567" s="33"/>
      <c r="V567" s="34" t="s">
        <v>100</v>
      </c>
      <c r="W567" s="33"/>
      <c r="X567" s="33" t="s">
        <v>2828</v>
      </c>
      <c r="Y567" s="31" t="s">
        <v>166</v>
      </c>
    </row>
    <row r="568" spans="1:25" ht="25.5" x14ac:dyDescent="0.2">
      <c r="A568" s="30" t="s">
        <v>2829</v>
      </c>
      <c r="B568" s="33"/>
      <c r="C568" s="30" t="s">
        <v>2830</v>
      </c>
      <c r="D568" s="33">
        <v>1994</v>
      </c>
      <c r="E568" s="30"/>
      <c r="F568" s="36"/>
      <c r="G568" s="36">
        <v>1</v>
      </c>
      <c r="H568" s="36"/>
      <c r="I568" s="36"/>
      <c r="J568" s="36"/>
      <c r="K568" s="33" t="s">
        <v>412</v>
      </c>
      <c r="L568" s="32"/>
      <c r="M568" s="32"/>
      <c r="N568" s="32"/>
      <c r="O568" s="32"/>
      <c r="P568" s="33"/>
      <c r="Q568" s="33"/>
      <c r="R568" s="33"/>
      <c r="S568" s="33"/>
      <c r="T568" s="33"/>
      <c r="U568" s="33"/>
      <c r="V568" s="34" t="s">
        <v>92</v>
      </c>
      <c r="W568" s="33"/>
      <c r="X568" s="33"/>
      <c r="Y568" s="31" t="s">
        <v>114</v>
      </c>
    </row>
    <row r="569" spans="1:25" x14ac:dyDescent="0.2">
      <c r="A569" s="30" t="s">
        <v>2831</v>
      </c>
      <c r="B569" s="33"/>
      <c r="C569" s="30" t="s">
        <v>2832</v>
      </c>
      <c r="D569" s="33">
        <v>1994</v>
      </c>
      <c r="E569" s="30"/>
      <c r="F569" s="34" t="s">
        <v>77</v>
      </c>
      <c r="G569" s="34"/>
      <c r="H569" s="34" t="s">
        <v>77</v>
      </c>
      <c r="I569" s="34" t="s">
        <v>77</v>
      </c>
      <c r="J569" s="34"/>
      <c r="K569" s="33" t="s">
        <v>113</v>
      </c>
      <c r="L569" s="32"/>
      <c r="M569" s="32"/>
      <c r="N569" s="32" t="s">
        <v>2833</v>
      </c>
      <c r="O569" s="32" t="s">
        <v>2833</v>
      </c>
      <c r="P569" s="33"/>
      <c r="Q569" s="33"/>
      <c r="R569" s="33"/>
      <c r="S569" s="33"/>
      <c r="T569" s="33"/>
      <c r="U569" s="33"/>
      <c r="V569" s="34" t="s">
        <v>290</v>
      </c>
      <c r="W569" s="33"/>
      <c r="X569" s="33"/>
      <c r="Y569" s="31" t="s">
        <v>1669</v>
      </c>
    </row>
    <row r="570" spans="1:25" ht="25.5" x14ac:dyDescent="0.2">
      <c r="A570" s="30" t="s">
        <v>2834</v>
      </c>
      <c r="B570" s="33" t="s">
        <v>2835</v>
      </c>
      <c r="C570" s="30" t="s">
        <v>2836</v>
      </c>
      <c r="D570" s="33">
        <v>1994</v>
      </c>
      <c r="E570" s="30" t="s">
        <v>2837</v>
      </c>
      <c r="F570" s="34"/>
      <c r="G570" s="34"/>
      <c r="H570" s="34"/>
      <c r="I570" s="34"/>
      <c r="J570" s="34" t="s">
        <v>77</v>
      </c>
      <c r="K570" s="33" t="s">
        <v>210</v>
      </c>
      <c r="L570" s="32">
        <v>1</v>
      </c>
      <c r="M570" s="32">
        <v>40</v>
      </c>
      <c r="N570" s="32">
        <v>897</v>
      </c>
      <c r="O570" s="32">
        <v>910</v>
      </c>
      <c r="P570" s="33"/>
      <c r="Q570" s="33"/>
      <c r="R570" s="33" t="s">
        <v>2838</v>
      </c>
      <c r="S570" s="33" t="s">
        <v>2839</v>
      </c>
      <c r="T570" s="33" t="s">
        <v>2840</v>
      </c>
      <c r="U570" s="33" t="s">
        <v>2841</v>
      </c>
      <c r="V570" s="34" t="s">
        <v>551</v>
      </c>
      <c r="W570" s="33"/>
      <c r="X570" s="33" t="s">
        <v>2842</v>
      </c>
      <c r="Y570" s="31" t="s">
        <v>166</v>
      </c>
    </row>
    <row r="571" spans="1:25" ht="153" x14ac:dyDescent="0.2">
      <c r="A571" s="30" t="s">
        <v>2843</v>
      </c>
      <c r="B571" s="33"/>
      <c r="C571" s="30" t="s">
        <v>2844</v>
      </c>
      <c r="D571" s="33">
        <v>1994</v>
      </c>
      <c r="E571" s="30"/>
      <c r="F571" s="36" t="s">
        <v>2396</v>
      </c>
      <c r="G571" s="36"/>
      <c r="H571" s="36" t="s">
        <v>2396</v>
      </c>
      <c r="I571" s="36" t="s">
        <v>2396</v>
      </c>
      <c r="J571" s="36"/>
      <c r="K571" s="33" t="s">
        <v>126</v>
      </c>
      <c r="L571" s="32"/>
      <c r="M571" s="32"/>
      <c r="N571" s="32"/>
      <c r="O571" s="32"/>
      <c r="P571" s="33"/>
      <c r="Q571" s="33"/>
      <c r="R571" s="33"/>
      <c r="S571" s="33"/>
      <c r="T571" s="33"/>
      <c r="U571" s="33"/>
      <c r="V571" s="34" t="s">
        <v>92</v>
      </c>
      <c r="W571" s="33"/>
      <c r="X571" s="33"/>
      <c r="Y571" s="31" t="s">
        <v>114</v>
      </c>
    </row>
    <row r="572" spans="1:25" ht="25.5" x14ac:dyDescent="0.2">
      <c r="A572" s="30" t="s">
        <v>2845</v>
      </c>
      <c r="B572" s="33"/>
      <c r="C572" s="30" t="s">
        <v>2846</v>
      </c>
      <c r="D572" s="33">
        <v>1994</v>
      </c>
      <c r="E572" s="30" t="s">
        <v>2847</v>
      </c>
      <c r="F572" s="35"/>
      <c r="G572" s="35"/>
      <c r="H572" s="35"/>
      <c r="I572" s="35"/>
      <c r="J572" s="36"/>
      <c r="K572" s="33" t="s">
        <v>134</v>
      </c>
      <c r="L572" s="32"/>
      <c r="M572" s="32"/>
      <c r="N572" s="32" t="s">
        <v>2848</v>
      </c>
      <c r="O572" s="32" t="s">
        <v>2848</v>
      </c>
      <c r="P572" s="33"/>
      <c r="Q572" s="33"/>
      <c r="R572" s="33"/>
      <c r="S572" s="33"/>
      <c r="T572" s="33"/>
      <c r="U572" s="33"/>
      <c r="V572" s="34" t="s">
        <v>100</v>
      </c>
      <c r="W572" s="33"/>
      <c r="X572" s="33"/>
      <c r="Y572" s="31" t="s">
        <v>114</v>
      </c>
    </row>
    <row r="573" spans="1:25" ht="25.5" x14ac:dyDescent="0.2">
      <c r="A573" s="30" t="s">
        <v>2849</v>
      </c>
      <c r="B573" s="33" t="s">
        <v>2850</v>
      </c>
      <c r="C573" s="30" t="s">
        <v>2851</v>
      </c>
      <c r="D573" s="33">
        <v>1994</v>
      </c>
      <c r="E573" s="30" t="s">
        <v>2852</v>
      </c>
      <c r="F573" s="34"/>
      <c r="G573" s="34"/>
      <c r="H573" s="34"/>
      <c r="I573" s="34"/>
      <c r="J573" s="34"/>
      <c r="K573" s="33" t="s">
        <v>210</v>
      </c>
      <c r="L573" s="32">
        <v>36</v>
      </c>
      <c r="M573" s="32">
        <v>3</v>
      </c>
      <c r="N573" s="32">
        <v>345</v>
      </c>
      <c r="O573" s="32">
        <v>357</v>
      </c>
      <c r="P573" s="33" t="s">
        <v>2853</v>
      </c>
      <c r="Q573" s="33" t="str">
        <f>HYPERLINK("http://dx.doi.org/10.1017/S0033822200014521","http://dx.doi.org/10.1017/S0033822200014521")</f>
        <v>http://dx.doi.org/10.1017/S0033822200014521</v>
      </c>
      <c r="R573" s="33"/>
      <c r="S573" s="33"/>
      <c r="T573" s="33"/>
      <c r="U573" s="33"/>
      <c r="V573" s="34" t="s">
        <v>100</v>
      </c>
      <c r="W573" s="33"/>
      <c r="X573" s="33" t="s">
        <v>2854</v>
      </c>
      <c r="Y573" s="31" t="s">
        <v>143</v>
      </c>
    </row>
    <row r="574" spans="1:25" x14ac:dyDescent="0.2">
      <c r="A574" s="30" t="s">
        <v>2855</v>
      </c>
      <c r="B574" s="33"/>
      <c r="C574" s="30" t="s">
        <v>2856</v>
      </c>
      <c r="D574" s="33">
        <v>1994</v>
      </c>
      <c r="E574" s="30" t="s">
        <v>2857</v>
      </c>
      <c r="F574" s="35"/>
      <c r="G574" s="35"/>
      <c r="H574" s="36"/>
      <c r="I574" s="36">
        <v>1</v>
      </c>
      <c r="J574" s="36"/>
      <c r="K574" s="33" t="s">
        <v>218</v>
      </c>
      <c r="L574" s="32"/>
      <c r="M574" s="32"/>
      <c r="N574" s="32"/>
      <c r="O574" s="32"/>
      <c r="P574" s="33"/>
      <c r="Q574" s="33"/>
      <c r="R574" s="33"/>
      <c r="S574" s="33"/>
      <c r="T574" s="33"/>
      <c r="U574" s="33"/>
      <c r="V574" s="34" t="s">
        <v>92</v>
      </c>
      <c r="W574" s="33"/>
      <c r="X574" s="33"/>
      <c r="Y574" s="31" t="s">
        <v>114</v>
      </c>
    </row>
    <row r="575" spans="1:25" ht="63.75" x14ac:dyDescent="0.2">
      <c r="A575" s="30" t="s">
        <v>2858</v>
      </c>
      <c r="B575" s="33"/>
      <c r="C575" s="30" t="s">
        <v>2859</v>
      </c>
      <c r="D575" s="33">
        <v>1994</v>
      </c>
      <c r="E575" s="30" t="s">
        <v>2860</v>
      </c>
      <c r="F575" s="35"/>
      <c r="G575" s="35"/>
      <c r="H575" s="36" t="s">
        <v>2396</v>
      </c>
      <c r="I575" s="36"/>
      <c r="J575" s="36"/>
      <c r="K575" s="33" t="s">
        <v>126</v>
      </c>
      <c r="L575" s="32"/>
      <c r="M575" s="32"/>
      <c r="N575" s="32" t="s">
        <v>2861</v>
      </c>
      <c r="O575" s="32" t="s">
        <v>2861</v>
      </c>
      <c r="P575" s="33"/>
      <c r="Q575" s="33"/>
      <c r="R575" s="33"/>
      <c r="S575" s="33"/>
      <c r="T575" s="33"/>
      <c r="U575" s="33"/>
      <c r="V575" s="34" t="s">
        <v>92</v>
      </c>
      <c r="W575" s="33"/>
      <c r="X575" s="33"/>
      <c r="Y575" s="31" t="s">
        <v>114</v>
      </c>
    </row>
    <row r="576" spans="1:25" ht="25.5" x14ac:dyDescent="0.2">
      <c r="A576" s="30" t="s">
        <v>2862</v>
      </c>
      <c r="B576" s="33"/>
      <c r="C576" s="30" t="s">
        <v>2863</v>
      </c>
      <c r="D576" s="33">
        <v>1994</v>
      </c>
      <c r="E576" s="30" t="s">
        <v>2864</v>
      </c>
      <c r="F576" s="34" t="s">
        <v>77</v>
      </c>
      <c r="G576" s="34"/>
      <c r="H576" s="34" t="s">
        <v>77</v>
      </c>
      <c r="I576" s="34" t="s">
        <v>77</v>
      </c>
      <c r="J576" s="34"/>
      <c r="K576" s="33" t="s">
        <v>126</v>
      </c>
      <c r="L576" s="32">
        <v>99</v>
      </c>
      <c r="M576" s="32"/>
      <c r="N576" s="32">
        <v>14</v>
      </c>
      <c r="O576" s="32">
        <v>18</v>
      </c>
      <c r="P576" s="33"/>
      <c r="Q576" s="33"/>
      <c r="R576" s="33"/>
      <c r="S576" s="33"/>
      <c r="T576" s="33"/>
      <c r="U576" s="33"/>
      <c r="V576" s="34" t="s">
        <v>100</v>
      </c>
      <c r="W576" s="33" t="s">
        <v>2770</v>
      </c>
      <c r="X576" s="33"/>
      <c r="Y576" s="31" t="s">
        <v>2771</v>
      </c>
    </row>
    <row r="577" spans="1:25" x14ac:dyDescent="0.2">
      <c r="A577" s="30" t="s">
        <v>2862</v>
      </c>
      <c r="B577" s="33"/>
      <c r="C577" s="30" t="s">
        <v>2865</v>
      </c>
      <c r="D577" s="33">
        <v>1994</v>
      </c>
      <c r="E577" s="30" t="s">
        <v>2866</v>
      </c>
      <c r="F577" s="34" t="s">
        <v>77</v>
      </c>
      <c r="G577" s="34"/>
      <c r="H577" s="34" t="s">
        <v>77</v>
      </c>
      <c r="I577" s="34" t="s">
        <v>77</v>
      </c>
      <c r="J577" s="34"/>
      <c r="K577" s="33" t="s">
        <v>126</v>
      </c>
      <c r="L577" s="32">
        <v>95</v>
      </c>
      <c r="M577" s="32"/>
      <c r="N577" s="32">
        <v>10</v>
      </c>
      <c r="O577" s="32">
        <v>19</v>
      </c>
      <c r="P577" s="33"/>
      <c r="Q577" s="33" t="s">
        <v>2867</v>
      </c>
      <c r="R577" s="33"/>
      <c r="S577" s="33"/>
      <c r="T577" s="33"/>
      <c r="U577" s="33"/>
      <c r="V577" s="34" t="s">
        <v>100</v>
      </c>
      <c r="W577" s="33"/>
      <c r="X577" s="33"/>
      <c r="Y577" s="31" t="s">
        <v>2771</v>
      </c>
    </row>
    <row r="578" spans="1:25" ht="63.75" x14ac:dyDescent="0.2">
      <c r="A578" s="30" t="s">
        <v>2868</v>
      </c>
      <c r="B578" s="33" t="s">
        <v>2869</v>
      </c>
      <c r="C578" s="30" t="s">
        <v>2870</v>
      </c>
      <c r="D578" s="33">
        <v>1994</v>
      </c>
      <c r="E578" s="30" t="s">
        <v>2871</v>
      </c>
      <c r="F578" s="34"/>
      <c r="G578" s="34"/>
      <c r="H578" s="34"/>
      <c r="I578" s="34"/>
      <c r="J578" s="34" t="s">
        <v>77</v>
      </c>
      <c r="K578" s="33" t="s">
        <v>210</v>
      </c>
      <c r="L578" s="32">
        <v>319</v>
      </c>
      <c r="M578" s="32">
        <v>7</v>
      </c>
      <c r="N578" s="32">
        <v>845</v>
      </c>
      <c r="O578" s="32">
        <v>852</v>
      </c>
      <c r="P578" s="33"/>
      <c r="Q578" s="33"/>
      <c r="R578" s="33"/>
      <c r="S578" s="33"/>
      <c r="T578" s="33"/>
      <c r="U578" s="33"/>
      <c r="V578" s="34" t="s">
        <v>100</v>
      </c>
      <c r="W578" s="33"/>
      <c r="X578" s="33" t="s">
        <v>2872</v>
      </c>
      <c r="Y578" s="31" t="s">
        <v>143</v>
      </c>
    </row>
    <row r="579" spans="1:25" ht="63.75" x14ac:dyDescent="0.2">
      <c r="A579" s="30" t="s">
        <v>2873</v>
      </c>
      <c r="B579" s="33"/>
      <c r="C579" s="30" t="s">
        <v>2874</v>
      </c>
      <c r="D579" s="33">
        <v>1994</v>
      </c>
      <c r="E579" s="30" t="s">
        <v>2875</v>
      </c>
      <c r="F579" s="36" t="s">
        <v>2107</v>
      </c>
      <c r="G579" s="36"/>
      <c r="H579" s="36" t="s">
        <v>2107</v>
      </c>
      <c r="I579" s="36" t="s">
        <v>2107</v>
      </c>
      <c r="J579" s="36"/>
      <c r="K579" s="33" t="s">
        <v>1972</v>
      </c>
      <c r="L579" s="32"/>
      <c r="M579" s="32"/>
      <c r="N579" s="32"/>
      <c r="O579" s="32"/>
      <c r="P579" s="33"/>
      <c r="Q579" s="33"/>
      <c r="R579" s="33"/>
      <c r="S579" s="33"/>
      <c r="T579" s="33"/>
      <c r="U579" s="33"/>
      <c r="V579" s="34" t="s">
        <v>92</v>
      </c>
      <c r="W579" s="33"/>
      <c r="X579" s="33"/>
      <c r="Y579" s="31" t="s">
        <v>114</v>
      </c>
    </row>
    <row r="580" spans="1:25" ht="38.25" x14ac:dyDescent="0.2">
      <c r="A580" s="30" t="s">
        <v>2876</v>
      </c>
      <c r="B580" s="33" t="s">
        <v>2877</v>
      </c>
      <c r="C580" s="30" t="s">
        <v>2878</v>
      </c>
      <c r="D580" s="33">
        <v>1994</v>
      </c>
      <c r="E580" s="30" t="s">
        <v>2879</v>
      </c>
      <c r="F580" s="34"/>
      <c r="G580" s="34"/>
      <c r="H580" s="34"/>
      <c r="I580" s="34"/>
      <c r="J580" s="34" t="s">
        <v>77</v>
      </c>
      <c r="K580" s="33" t="s">
        <v>155</v>
      </c>
      <c r="L580" s="32">
        <v>34</v>
      </c>
      <c r="M580" s="32">
        <v>1</v>
      </c>
      <c r="N580" s="32">
        <v>65</v>
      </c>
      <c r="O580" s="32">
        <v>73</v>
      </c>
      <c r="P580" s="33"/>
      <c r="Q580" s="33"/>
      <c r="R580" s="33"/>
      <c r="S580" s="33"/>
      <c r="T580" s="33"/>
      <c r="U580" s="33"/>
      <c r="V580" s="34" t="s">
        <v>100</v>
      </c>
      <c r="W580" s="33"/>
      <c r="X580" s="33" t="s">
        <v>2880</v>
      </c>
      <c r="Y580" s="31" t="s">
        <v>166</v>
      </c>
    </row>
    <row r="581" spans="1:25" ht="25.5" x14ac:dyDescent="0.2">
      <c r="A581" s="30" t="s">
        <v>2881</v>
      </c>
      <c r="B581" s="33"/>
      <c r="C581" s="30" t="s">
        <v>2882</v>
      </c>
      <c r="D581" s="33">
        <v>1994</v>
      </c>
      <c r="E581" s="30"/>
      <c r="F581" s="36">
        <v>1</v>
      </c>
      <c r="G581" s="36">
        <v>1</v>
      </c>
      <c r="H581" s="36">
        <v>1</v>
      </c>
      <c r="I581" s="36">
        <v>1</v>
      </c>
      <c r="J581" s="36"/>
      <c r="K581" s="33" t="s">
        <v>218</v>
      </c>
      <c r="L581" s="32"/>
      <c r="M581" s="32"/>
      <c r="N581" s="32"/>
      <c r="O581" s="32"/>
      <c r="P581" s="33"/>
      <c r="Q581" s="33"/>
      <c r="R581" s="33"/>
      <c r="S581" s="33"/>
      <c r="T581" s="33"/>
      <c r="U581" s="33"/>
      <c r="V581" s="34" t="s">
        <v>92</v>
      </c>
      <c r="W581" s="33"/>
      <c r="X581" s="33"/>
      <c r="Y581" s="31" t="s">
        <v>114</v>
      </c>
    </row>
    <row r="582" spans="1:25" ht="38.25" x14ac:dyDescent="0.2">
      <c r="A582" s="30" t="s">
        <v>2883</v>
      </c>
      <c r="B582" s="33" t="s">
        <v>2884</v>
      </c>
      <c r="C582" s="30" t="s">
        <v>2885</v>
      </c>
      <c r="D582" s="33">
        <v>1994</v>
      </c>
      <c r="E582" s="30" t="s">
        <v>2886</v>
      </c>
      <c r="F582" s="34"/>
      <c r="G582" s="34"/>
      <c r="H582" s="34"/>
      <c r="I582" s="34"/>
      <c r="J582" s="34" t="s">
        <v>77</v>
      </c>
      <c r="K582" s="33" t="s">
        <v>210</v>
      </c>
      <c r="L582" s="32">
        <v>69</v>
      </c>
      <c r="M582" s="32">
        <v>2</v>
      </c>
      <c r="N582" s="32">
        <v>19</v>
      </c>
      <c r="O582" s="32">
        <v>24</v>
      </c>
      <c r="P582" s="33"/>
      <c r="Q582" s="33"/>
      <c r="R582" s="33"/>
      <c r="S582" s="33"/>
      <c r="T582" s="33"/>
      <c r="U582" s="33"/>
      <c r="V582" s="34" t="s">
        <v>100</v>
      </c>
      <c r="W582" s="33"/>
      <c r="X582" s="33" t="s">
        <v>2887</v>
      </c>
      <c r="Y582" s="31" t="s">
        <v>166</v>
      </c>
    </row>
    <row r="583" spans="1:25" ht="38.25" x14ac:dyDescent="0.2">
      <c r="A583" s="30" t="s">
        <v>2888</v>
      </c>
      <c r="B583" s="33" t="s">
        <v>2889</v>
      </c>
      <c r="C583" s="30" t="s">
        <v>2890</v>
      </c>
      <c r="D583" s="33">
        <v>1994</v>
      </c>
      <c r="E583" s="30" t="s">
        <v>2891</v>
      </c>
      <c r="F583" s="34"/>
      <c r="G583" s="34"/>
      <c r="H583" s="34"/>
      <c r="I583" s="34"/>
      <c r="J583" s="34" t="s">
        <v>77</v>
      </c>
      <c r="K583" s="33" t="s">
        <v>186</v>
      </c>
      <c r="L583" s="32">
        <v>50</v>
      </c>
      <c r="M583" s="32">
        <v>6</v>
      </c>
      <c r="N583" s="32">
        <v>356</v>
      </c>
      <c r="O583" s="32">
        <v>357</v>
      </c>
      <c r="P583" s="33"/>
      <c r="Q583" s="33"/>
      <c r="R583" s="33"/>
      <c r="S583" s="33"/>
      <c r="T583" s="33"/>
      <c r="U583" s="33"/>
      <c r="V583" s="34" t="s">
        <v>777</v>
      </c>
      <c r="W583" s="33"/>
      <c r="X583" s="33" t="s">
        <v>2892</v>
      </c>
      <c r="Y583" s="31" t="s">
        <v>166</v>
      </c>
    </row>
    <row r="584" spans="1:25" x14ac:dyDescent="0.2">
      <c r="A584" s="30" t="s">
        <v>118</v>
      </c>
      <c r="B584" s="33"/>
      <c r="C584" s="30" t="s">
        <v>2893</v>
      </c>
      <c r="D584" s="33">
        <v>1993</v>
      </c>
      <c r="E584" s="30"/>
      <c r="F584" s="35"/>
      <c r="G584" s="35"/>
      <c r="H584" s="36"/>
      <c r="I584" s="36">
        <v>5</v>
      </c>
      <c r="J584" s="36"/>
      <c r="K584" s="33" t="s">
        <v>422</v>
      </c>
      <c r="L584" s="32"/>
      <c r="M584" s="32"/>
      <c r="N584" s="32" t="s">
        <v>2894</v>
      </c>
      <c r="O584" s="32" t="s">
        <v>2894</v>
      </c>
      <c r="P584" s="33"/>
      <c r="Q584" s="33"/>
      <c r="R584" s="33"/>
      <c r="S584" s="33"/>
      <c r="T584" s="33"/>
      <c r="U584" s="33"/>
      <c r="V584" s="34"/>
      <c r="W584" s="33"/>
      <c r="X584" s="33"/>
      <c r="Y584" s="31" t="s">
        <v>114</v>
      </c>
    </row>
    <row r="585" spans="1:25" ht="51" x14ac:dyDescent="0.2">
      <c r="A585" s="30" t="s">
        <v>118</v>
      </c>
      <c r="B585" s="33"/>
      <c r="C585" s="30" t="s">
        <v>2895</v>
      </c>
      <c r="D585" s="33">
        <v>1993</v>
      </c>
      <c r="E585" s="30" t="s">
        <v>2896</v>
      </c>
      <c r="F585" s="34"/>
      <c r="G585" s="34"/>
      <c r="H585" s="34"/>
      <c r="I585" s="34"/>
      <c r="J585" s="34"/>
      <c r="K585" s="33" t="s">
        <v>113</v>
      </c>
      <c r="L585" s="32"/>
      <c r="M585" s="32"/>
      <c r="N585" s="32"/>
      <c r="O585" s="32"/>
      <c r="P585" s="33"/>
      <c r="Q585" s="33"/>
      <c r="R585" s="33"/>
      <c r="S585" s="33"/>
      <c r="T585" s="33"/>
      <c r="U585" s="33"/>
      <c r="V585" s="34" t="s">
        <v>100</v>
      </c>
      <c r="W585" s="33"/>
      <c r="X585" s="33" t="s">
        <v>2897</v>
      </c>
      <c r="Y585" s="31" t="s">
        <v>166</v>
      </c>
    </row>
    <row r="586" spans="1:25" ht="38.25" x14ac:dyDescent="0.2">
      <c r="A586" s="30" t="s">
        <v>2898</v>
      </c>
      <c r="B586" s="33"/>
      <c r="C586" s="30" t="s">
        <v>2899</v>
      </c>
      <c r="D586" s="33">
        <v>1993</v>
      </c>
      <c r="E586" s="30" t="s">
        <v>2808</v>
      </c>
      <c r="F586" s="35"/>
      <c r="G586" s="35"/>
      <c r="H586" s="36"/>
      <c r="I586" s="36">
        <v>2</v>
      </c>
      <c r="J586" s="36"/>
      <c r="K586" s="33" t="s">
        <v>89</v>
      </c>
      <c r="L586" s="32"/>
      <c r="M586" s="32"/>
      <c r="N586" s="32"/>
      <c r="O586" s="32"/>
      <c r="P586" s="33"/>
      <c r="Q586" s="33"/>
      <c r="R586" s="33"/>
      <c r="S586" s="33"/>
      <c r="T586" s="33"/>
      <c r="U586" s="33"/>
      <c r="V586" s="34" t="s">
        <v>219</v>
      </c>
      <c r="W586" s="33"/>
      <c r="X586" s="33"/>
      <c r="Y586" s="31" t="s">
        <v>114</v>
      </c>
    </row>
    <row r="587" spans="1:25" ht="25.5" x14ac:dyDescent="0.2">
      <c r="A587" s="30" t="s">
        <v>2900</v>
      </c>
      <c r="B587" s="33"/>
      <c r="C587" s="30" t="s">
        <v>2901</v>
      </c>
      <c r="D587" s="33">
        <v>1993</v>
      </c>
      <c r="E587" s="30" t="s">
        <v>1604</v>
      </c>
      <c r="F587" s="36"/>
      <c r="G587" s="36"/>
      <c r="H587" s="36" t="s">
        <v>2902</v>
      </c>
      <c r="I587" s="36" t="s">
        <v>2902</v>
      </c>
      <c r="J587" s="36"/>
      <c r="K587" s="33" t="s">
        <v>126</v>
      </c>
      <c r="L587" s="32"/>
      <c r="M587" s="32"/>
      <c r="N587" s="32" t="s">
        <v>2903</v>
      </c>
      <c r="O587" s="32" t="s">
        <v>2903</v>
      </c>
      <c r="P587" s="33"/>
      <c r="Q587" s="33"/>
      <c r="R587" s="33"/>
      <c r="S587" s="33"/>
      <c r="T587" s="33"/>
      <c r="U587" s="33"/>
      <c r="V587" s="34"/>
      <c r="W587" s="33"/>
      <c r="X587" s="33"/>
      <c r="Y587" s="31" t="s">
        <v>114</v>
      </c>
    </row>
    <row r="588" spans="1:25" ht="25.5" x14ac:dyDescent="0.2">
      <c r="A588" s="30" t="s">
        <v>2904</v>
      </c>
      <c r="B588" s="33"/>
      <c r="C588" s="30" t="s">
        <v>2905</v>
      </c>
      <c r="D588" s="33">
        <v>1993</v>
      </c>
      <c r="E588" s="30" t="s">
        <v>2906</v>
      </c>
      <c r="F588" s="34" t="s">
        <v>77</v>
      </c>
      <c r="G588" s="33"/>
      <c r="H588" s="33"/>
      <c r="I588" s="33"/>
      <c r="J588" s="33"/>
      <c r="K588" s="33" t="s">
        <v>155</v>
      </c>
      <c r="L588" s="32"/>
      <c r="M588" s="32"/>
      <c r="N588" s="32"/>
      <c r="O588" s="32"/>
      <c r="P588" s="33"/>
      <c r="Q588" s="33"/>
      <c r="R588" s="33"/>
      <c r="S588" s="33"/>
      <c r="T588" s="33"/>
      <c r="U588" s="33"/>
      <c r="V588" s="34" t="s">
        <v>2907</v>
      </c>
      <c r="W588" s="33" t="s">
        <v>2908</v>
      </c>
      <c r="X588" s="33"/>
      <c r="Y588" s="31" t="s">
        <v>1841</v>
      </c>
    </row>
    <row r="589" spans="1:25" ht="76.5" x14ac:dyDescent="0.2">
      <c r="A589" s="30" t="s">
        <v>2909</v>
      </c>
      <c r="B589" s="33" t="s">
        <v>2909</v>
      </c>
      <c r="C589" s="30" t="s">
        <v>2910</v>
      </c>
      <c r="D589" s="33">
        <v>1993</v>
      </c>
      <c r="E589" s="30" t="s">
        <v>2685</v>
      </c>
      <c r="F589" s="34"/>
      <c r="G589" s="34"/>
      <c r="H589" s="34"/>
      <c r="I589" s="34"/>
      <c r="J589" s="34"/>
      <c r="K589" s="33" t="s">
        <v>210</v>
      </c>
      <c r="L589" s="32">
        <v>17</v>
      </c>
      <c r="M589" s="32">
        <v>1</v>
      </c>
      <c r="N589" s="32">
        <v>291</v>
      </c>
      <c r="O589" s="32">
        <v>301</v>
      </c>
      <c r="P589" s="33" t="s">
        <v>260</v>
      </c>
      <c r="Q589" s="33" t="s">
        <v>260</v>
      </c>
      <c r="R589" s="33"/>
      <c r="S589" s="33" t="s">
        <v>260</v>
      </c>
      <c r="T589" s="33" t="s">
        <v>260</v>
      </c>
      <c r="U589" s="33" t="s">
        <v>260</v>
      </c>
      <c r="V589" s="34" t="s">
        <v>100</v>
      </c>
      <c r="W589" s="33"/>
      <c r="X589" s="33"/>
      <c r="Y589" s="31" t="s">
        <v>262</v>
      </c>
    </row>
    <row r="590" spans="1:25" ht="38.25" x14ac:dyDescent="0.2">
      <c r="A590" s="30" t="s">
        <v>2911</v>
      </c>
      <c r="B590" s="33" t="s">
        <v>2912</v>
      </c>
      <c r="C590" s="30" t="s">
        <v>2913</v>
      </c>
      <c r="D590" s="33">
        <v>1993</v>
      </c>
      <c r="E590" s="30" t="s">
        <v>2914</v>
      </c>
      <c r="F590" s="34" t="s">
        <v>77</v>
      </c>
      <c r="G590" s="34"/>
      <c r="H590" s="34" t="s">
        <v>77</v>
      </c>
      <c r="I590" s="34" t="s">
        <v>77</v>
      </c>
      <c r="J590" s="34"/>
      <c r="K590" s="33" t="s">
        <v>126</v>
      </c>
      <c r="L590" s="32">
        <v>78</v>
      </c>
      <c r="M590" s="32"/>
      <c r="N590" s="32">
        <v>81</v>
      </c>
      <c r="O590" s="32">
        <v>90</v>
      </c>
      <c r="P590" s="33"/>
      <c r="Q590" s="33" t="s">
        <v>2915</v>
      </c>
      <c r="R590" s="33"/>
      <c r="S590" s="33"/>
      <c r="T590" s="33"/>
      <c r="U590" s="33"/>
      <c r="V590" s="34" t="s">
        <v>100</v>
      </c>
      <c r="W590" s="33"/>
      <c r="X590" s="33" t="s">
        <v>2916</v>
      </c>
      <c r="Y590" s="31" t="s">
        <v>166</v>
      </c>
    </row>
    <row r="591" spans="1:25" ht="38.25" x14ac:dyDescent="0.2">
      <c r="A591" s="30" t="s">
        <v>2917</v>
      </c>
      <c r="B591" s="33" t="s">
        <v>2917</v>
      </c>
      <c r="C591" s="30" t="s">
        <v>2918</v>
      </c>
      <c r="D591" s="33">
        <v>1993</v>
      </c>
      <c r="E591" s="30" t="s">
        <v>2599</v>
      </c>
      <c r="F591" s="34" t="s">
        <v>77</v>
      </c>
      <c r="G591" s="34"/>
      <c r="H591" s="34" t="s">
        <v>77</v>
      </c>
      <c r="I591" s="34" t="s">
        <v>77</v>
      </c>
      <c r="J591" s="34"/>
      <c r="K591" s="33" t="s">
        <v>126</v>
      </c>
      <c r="L591" s="32" t="s">
        <v>260</v>
      </c>
      <c r="M591" s="32">
        <v>330</v>
      </c>
      <c r="N591" s="32">
        <v>271</v>
      </c>
      <c r="O591" s="32">
        <v>294</v>
      </c>
      <c r="P591" s="33" t="s">
        <v>2919</v>
      </c>
      <c r="Q591" s="33" t="str">
        <f>HYPERLINK("http://dx.doi.org/10.1051/kmae:1993007","http://dx.doi.org/10.1051/kmae:1993007")</f>
        <v>http://dx.doi.org/10.1051/kmae:1993007</v>
      </c>
      <c r="R591" s="33"/>
      <c r="S591" s="33" t="s">
        <v>260</v>
      </c>
      <c r="T591" s="33" t="s">
        <v>260</v>
      </c>
      <c r="U591" s="33" t="s">
        <v>260</v>
      </c>
      <c r="V591" s="34" t="s">
        <v>100</v>
      </c>
      <c r="W591" s="33"/>
      <c r="X591" s="33"/>
      <c r="Y591" s="31" t="s">
        <v>262</v>
      </c>
    </row>
    <row r="592" spans="1:25" ht="38.25" x14ac:dyDescent="0.2">
      <c r="A592" s="30" t="s">
        <v>2917</v>
      </c>
      <c r="B592" s="33" t="s">
        <v>2917</v>
      </c>
      <c r="C592" s="30" t="s">
        <v>2920</v>
      </c>
      <c r="D592" s="33">
        <v>1993</v>
      </c>
      <c r="E592" s="30" t="s">
        <v>2599</v>
      </c>
      <c r="F592" s="34" t="s">
        <v>77</v>
      </c>
      <c r="G592" s="34"/>
      <c r="H592" s="34" t="s">
        <v>77</v>
      </c>
      <c r="I592" s="34" t="s">
        <v>77</v>
      </c>
      <c r="J592" s="34"/>
      <c r="K592" s="33" t="s">
        <v>126</v>
      </c>
      <c r="L592" s="32" t="s">
        <v>260</v>
      </c>
      <c r="M592" s="32">
        <v>330</v>
      </c>
      <c r="N592" s="32">
        <v>245</v>
      </c>
      <c r="O592" s="32">
        <v>269</v>
      </c>
      <c r="P592" s="33" t="s">
        <v>2921</v>
      </c>
      <c r="Q592" s="33" t="str">
        <f>HYPERLINK("http://dx.doi.org/10.1051/kmae:1993006","http://dx.doi.org/10.1051/kmae:1993006")</f>
        <v>http://dx.doi.org/10.1051/kmae:1993006</v>
      </c>
      <c r="R592" s="33"/>
      <c r="S592" s="33" t="s">
        <v>260</v>
      </c>
      <c r="T592" s="33" t="s">
        <v>260</v>
      </c>
      <c r="U592" s="33" t="s">
        <v>260</v>
      </c>
      <c r="V592" s="34" t="s">
        <v>100</v>
      </c>
      <c r="W592" s="33"/>
      <c r="X592" s="33"/>
      <c r="Y592" s="31" t="s">
        <v>262</v>
      </c>
    </row>
    <row r="593" spans="1:25" ht="25.5" x14ac:dyDescent="0.2">
      <c r="A593" s="30" t="s">
        <v>2922</v>
      </c>
      <c r="B593" s="33" t="s">
        <v>2923</v>
      </c>
      <c r="C593" s="30" t="s">
        <v>2924</v>
      </c>
      <c r="D593" s="33">
        <v>1993</v>
      </c>
      <c r="E593" s="30" t="s">
        <v>2925</v>
      </c>
      <c r="F593" s="34"/>
      <c r="G593" s="34"/>
      <c r="H593" s="34"/>
      <c r="I593" s="34"/>
      <c r="J593" s="34"/>
      <c r="K593" s="33" t="s">
        <v>422</v>
      </c>
      <c r="L593" s="32">
        <v>8</v>
      </c>
      <c r="M593" s="32">
        <v>1</v>
      </c>
      <c r="N593" s="32">
        <v>51</v>
      </c>
      <c r="O593" s="32">
        <v>55</v>
      </c>
      <c r="P593" s="33" t="s">
        <v>2926</v>
      </c>
      <c r="Q593" s="33"/>
      <c r="R593" s="33"/>
      <c r="S593" s="33"/>
      <c r="T593" s="33"/>
      <c r="U593" s="33"/>
      <c r="V593" s="34" t="s">
        <v>100</v>
      </c>
      <c r="W593" s="33"/>
      <c r="X593" s="33"/>
      <c r="Y593" s="31" t="s">
        <v>166</v>
      </c>
    </row>
    <row r="594" spans="1:25" ht="25.5" x14ac:dyDescent="0.2">
      <c r="A594" s="30" t="s">
        <v>2927</v>
      </c>
      <c r="B594" s="33"/>
      <c r="C594" s="30" t="s">
        <v>2928</v>
      </c>
      <c r="D594" s="33">
        <v>1993</v>
      </c>
      <c r="E594" s="30"/>
      <c r="F594" s="45"/>
      <c r="G594" s="45">
        <v>4</v>
      </c>
      <c r="H594" s="45"/>
      <c r="I594" s="45"/>
      <c r="J594" s="45"/>
      <c r="K594" s="33" t="s">
        <v>126</v>
      </c>
      <c r="L594" s="32"/>
      <c r="M594" s="32"/>
      <c r="N594" s="32"/>
      <c r="O594" s="32"/>
      <c r="P594" s="33"/>
      <c r="Q594" s="33"/>
      <c r="R594" s="33"/>
      <c r="S594" s="33"/>
      <c r="T594" s="33"/>
      <c r="U594" s="33"/>
      <c r="V594" s="34"/>
      <c r="W594" s="33"/>
      <c r="X594" s="33"/>
      <c r="Y594" s="31" t="s">
        <v>114</v>
      </c>
    </row>
    <row r="595" spans="1:25" ht="63.75" x14ac:dyDescent="0.2">
      <c r="A595" s="30" t="s">
        <v>2929</v>
      </c>
      <c r="B595" s="33" t="s">
        <v>2930</v>
      </c>
      <c r="C595" s="30" t="s">
        <v>2931</v>
      </c>
      <c r="D595" s="33">
        <v>1993</v>
      </c>
      <c r="E595" s="30" t="s">
        <v>1258</v>
      </c>
      <c r="F595" s="34"/>
      <c r="G595" s="34"/>
      <c r="H595" s="34"/>
      <c r="I595" s="34"/>
      <c r="J595" s="34" t="s">
        <v>77</v>
      </c>
      <c r="K595" s="33" t="s">
        <v>210</v>
      </c>
      <c r="L595" s="32">
        <v>12</v>
      </c>
      <c r="M595" s="32">
        <v>1</v>
      </c>
      <c r="N595" s="32">
        <v>67</v>
      </c>
      <c r="O595" s="32">
        <v>173</v>
      </c>
      <c r="P595" s="33"/>
      <c r="Q595" s="33" t="s">
        <v>2932</v>
      </c>
      <c r="R595" s="33"/>
      <c r="S595" s="33"/>
      <c r="T595" s="33"/>
      <c r="U595" s="33"/>
      <c r="V595" s="34" t="s">
        <v>100</v>
      </c>
      <c r="W595" s="33"/>
      <c r="X595" s="33" t="s">
        <v>2933</v>
      </c>
      <c r="Y595" s="31" t="s">
        <v>166</v>
      </c>
    </row>
    <row r="596" spans="1:25" ht="25.5" x14ac:dyDescent="0.2">
      <c r="A596" s="30" t="s">
        <v>2934</v>
      </c>
      <c r="B596" s="33"/>
      <c r="C596" s="30" t="s">
        <v>2935</v>
      </c>
      <c r="D596" s="33">
        <v>1993</v>
      </c>
      <c r="E596" s="30" t="s">
        <v>2936</v>
      </c>
      <c r="F596" s="34" t="s">
        <v>77</v>
      </c>
      <c r="G596" s="34"/>
      <c r="H596" s="34" t="s">
        <v>77</v>
      </c>
      <c r="I596" s="34" t="s">
        <v>77</v>
      </c>
      <c r="J596" s="34"/>
      <c r="K596" s="33" t="s">
        <v>89</v>
      </c>
      <c r="L596" s="32"/>
      <c r="M596" s="32"/>
      <c r="N596" s="32" t="s">
        <v>2430</v>
      </c>
      <c r="O596" s="32" t="s">
        <v>2430</v>
      </c>
      <c r="P596" s="33"/>
      <c r="Q596" s="33"/>
      <c r="R596" s="33"/>
      <c r="S596" s="33"/>
      <c r="T596" s="33"/>
      <c r="U596" s="33"/>
      <c r="V596" s="34" t="s">
        <v>92</v>
      </c>
      <c r="W596" s="33" t="s">
        <v>2937</v>
      </c>
      <c r="X596" s="33"/>
      <c r="Y596" s="31" t="s">
        <v>2938</v>
      </c>
    </row>
    <row r="597" spans="1:25" ht="38.25" x14ac:dyDescent="0.2">
      <c r="A597" s="30" t="s">
        <v>2939</v>
      </c>
      <c r="B597" s="33"/>
      <c r="C597" s="30" t="s">
        <v>2940</v>
      </c>
      <c r="D597" s="33">
        <v>1993</v>
      </c>
      <c r="E597" s="30" t="s">
        <v>2941</v>
      </c>
      <c r="F597" s="34" t="s">
        <v>77</v>
      </c>
      <c r="G597" s="34"/>
      <c r="H597" s="34" t="s">
        <v>77</v>
      </c>
      <c r="I597" s="34" t="s">
        <v>77</v>
      </c>
      <c r="J597" s="34"/>
      <c r="K597" s="33" t="s">
        <v>134</v>
      </c>
      <c r="L597" s="32"/>
      <c r="M597" s="32"/>
      <c r="N597" s="32" t="s">
        <v>2942</v>
      </c>
      <c r="O597" s="32" t="s">
        <v>2942</v>
      </c>
      <c r="P597" s="33"/>
      <c r="Q597" s="33"/>
      <c r="R597" s="33"/>
      <c r="S597" s="33"/>
      <c r="T597" s="33"/>
      <c r="U597" s="33"/>
      <c r="V597" s="34" t="s">
        <v>136</v>
      </c>
      <c r="W597" s="33" t="s">
        <v>2943</v>
      </c>
      <c r="X597" s="33"/>
      <c r="Y597" s="31" t="s">
        <v>2668</v>
      </c>
    </row>
    <row r="598" spans="1:25" ht="38.25" x14ac:dyDescent="0.2">
      <c r="A598" s="30" t="s">
        <v>2944</v>
      </c>
      <c r="B598" s="33"/>
      <c r="C598" s="30" t="s">
        <v>2945</v>
      </c>
      <c r="D598" s="33">
        <v>1993</v>
      </c>
      <c r="E598" s="30" t="s">
        <v>2946</v>
      </c>
      <c r="F598" s="34"/>
      <c r="G598" s="34"/>
      <c r="H598" s="45" t="s">
        <v>2310</v>
      </c>
      <c r="I598" s="34"/>
      <c r="J598" s="34"/>
      <c r="K598" s="33" t="s">
        <v>126</v>
      </c>
      <c r="L598" s="32">
        <v>29</v>
      </c>
      <c r="M598" s="32" t="s">
        <v>596</v>
      </c>
      <c r="N598" s="32">
        <v>307</v>
      </c>
      <c r="O598" s="32">
        <v>323</v>
      </c>
      <c r="P598" s="33"/>
      <c r="Q598" s="33"/>
      <c r="R598" s="33"/>
      <c r="S598" s="33"/>
      <c r="T598" s="33"/>
      <c r="U598" s="33"/>
      <c r="V598" s="34" t="s">
        <v>100</v>
      </c>
      <c r="W598" s="33"/>
      <c r="X598" s="33"/>
      <c r="Y598" s="31" t="s">
        <v>114</v>
      </c>
    </row>
    <row r="599" spans="1:25" ht="25.5" x14ac:dyDescent="0.2">
      <c r="A599" s="30" t="s">
        <v>2754</v>
      </c>
      <c r="B599" s="33"/>
      <c r="C599" s="30" t="s">
        <v>2947</v>
      </c>
      <c r="D599" s="33">
        <v>1993</v>
      </c>
      <c r="E599" s="30"/>
      <c r="F599" s="45"/>
      <c r="G599" s="45" t="s">
        <v>2064</v>
      </c>
      <c r="H599" s="45"/>
      <c r="I599" s="45"/>
      <c r="J599" s="45"/>
      <c r="K599" s="33" t="s">
        <v>126</v>
      </c>
      <c r="L599" s="32"/>
      <c r="M599" s="32"/>
      <c r="N599" s="32"/>
      <c r="O599" s="32"/>
      <c r="P599" s="33"/>
      <c r="Q599" s="33"/>
      <c r="R599" s="33"/>
      <c r="S599" s="33"/>
      <c r="T599" s="33"/>
      <c r="U599" s="33"/>
      <c r="V599" s="34" t="s">
        <v>92</v>
      </c>
      <c r="W599" s="33"/>
      <c r="X599" s="33"/>
      <c r="Y599" s="31" t="s">
        <v>114</v>
      </c>
    </row>
    <row r="600" spans="1:25" ht="38.25" x14ac:dyDescent="0.2">
      <c r="A600" s="30" t="s">
        <v>2948</v>
      </c>
      <c r="B600" s="33"/>
      <c r="C600" s="30" t="s">
        <v>2949</v>
      </c>
      <c r="D600" s="33">
        <v>1993</v>
      </c>
      <c r="E600" s="30" t="s">
        <v>2950</v>
      </c>
      <c r="F600" s="34" t="s">
        <v>77</v>
      </c>
      <c r="G600" s="34"/>
      <c r="H600" s="34"/>
      <c r="I600" s="34"/>
      <c r="J600" s="34"/>
      <c r="K600" s="33" t="s">
        <v>210</v>
      </c>
      <c r="L600" s="32"/>
      <c r="M600" s="32"/>
      <c r="N600" s="32">
        <v>1113</v>
      </c>
      <c r="O600" s="32">
        <v>1120</v>
      </c>
      <c r="P600" s="33"/>
      <c r="Q600" s="33" t="s">
        <v>2951</v>
      </c>
      <c r="R600" s="33"/>
      <c r="S600" s="33"/>
      <c r="T600" s="33"/>
      <c r="U600" s="33"/>
      <c r="V600" s="34" t="s">
        <v>100</v>
      </c>
      <c r="W600" s="33" t="s">
        <v>2952</v>
      </c>
      <c r="X600" s="33"/>
      <c r="Y600" s="31" t="s">
        <v>1503</v>
      </c>
    </row>
    <row r="601" spans="1:25" ht="38.25" x14ac:dyDescent="0.2">
      <c r="A601" s="30" t="s">
        <v>2953</v>
      </c>
      <c r="B601" s="33" t="s">
        <v>2954</v>
      </c>
      <c r="C601" s="30" t="s">
        <v>2955</v>
      </c>
      <c r="D601" s="33">
        <v>1993</v>
      </c>
      <c r="E601" s="30" t="s">
        <v>2956</v>
      </c>
      <c r="F601" s="34" t="s">
        <v>77</v>
      </c>
      <c r="G601" s="34"/>
      <c r="H601" s="34"/>
      <c r="I601" s="34"/>
      <c r="J601" s="34"/>
      <c r="K601" s="33" t="s">
        <v>210</v>
      </c>
      <c r="L601" s="32">
        <v>12</v>
      </c>
      <c r="M601" s="32">
        <v>4</v>
      </c>
      <c r="N601" s="32">
        <v>874</v>
      </c>
      <c r="O601" s="32">
        <v>888</v>
      </c>
      <c r="P601" s="33" t="s">
        <v>2957</v>
      </c>
      <c r="Q601" s="33" t="str">
        <f>HYPERLINK("http://dx.doi.org/10.1029/93TC00233","http://dx.doi.org/10.1029/93TC00233")</f>
        <v>http://dx.doi.org/10.1029/93TC00233</v>
      </c>
      <c r="R601" s="33"/>
      <c r="S601" s="33"/>
      <c r="T601" s="33"/>
      <c r="U601" s="33"/>
      <c r="V601" s="34" t="s">
        <v>100</v>
      </c>
      <c r="W601" s="33"/>
      <c r="X601" s="33" t="s">
        <v>2958</v>
      </c>
      <c r="Y601" s="31" t="s">
        <v>143</v>
      </c>
    </row>
    <row r="602" spans="1:25" ht="38.25" x14ac:dyDescent="0.2">
      <c r="A602" s="30" t="s">
        <v>2959</v>
      </c>
      <c r="B602" s="33" t="s">
        <v>2959</v>
      </c>
      <c r="C602" s="30" t="s">
        <v>2960</v>
      </c>
      <c r="D602" s="33">
        <v>1993</v>
      </c>
      <c r="E602" s="30" t="s">
        <v>2961</v>
      </c>
      <c r="F602" s="34"/>
      <c r="G602" s="34"/>
      <c r="H602" s="34"/>
      <c r="I602" s="34"/>
      <c r="J602" s="34" t="s">
        <v>77</v>
      </c>
      <c r="K602" s="33" t="s">
        <v>126</v>
      </c>
      <c r="L602" s="32">
        <v>118</v>
      </c>
      <c r="M602" s="32">
        <v>2</v>
      </c>
      <c r="N602" s="32">
        <v>115</v>
      </c>
      <c r="O602" s="32">
        <v>123</v>
      </c>
      <c r="P602" s="33" t="s">
        <v>260</v>
      </c>
      <c r="Q602" s="33" t="s">
        <v>260</v>
      </c>
      <c r="R602" s="33" t="s">
        <v>2962</v>
      </c>
      <c r="S602" s="33" t="s">
        <v>2963</v>
      </c>
      <c r="T602" s="33" t="s">
        <v>2387</v>
      </c>
      <c r="U602" s="33" t="s">
        <v>2964</v>
      </c>
      <c r="V602" s="34" t="s">
        <v>551</v>
      </c>
      <c r="W602" s="33"/>
      <c r="X602" s="33"/>
      <c r="Y602" s="31" t="s">
        <v>262</v>
      </c>
    </row>
    <row r="603" spans="1:25" ht="38.25" x14ac:dyDescent="0.2">
      <c r="A603" s="30" t="s">
        <v>2965</v>
      </c>
      <c r="B603" s="33"/>
      <c r="C603" s="30" t="s">
        <v>2185</v>
      </c>
      <c r="D603" s="33">
        <v>1993</v>
      </c>
      <c r="E603" s="30" t="s">
        <v>2966</v>
      </c>
      <c r="F603" s="45" t="s">
        <v>1986</v>
      </c>
      <c r="G603" s="45"/>
      <c r="H603" s="45" t="s">
        <v>2967</v>
      </c>
      <c r="I603" s="45" t="s">
        <v>2967</v>
      </c>
      <c r="J603" s="34"/>
      <c r="K603" s="33" t="s">
        <v>218</v>
      </c>
      <c r="L603" s="32">
        <v>142</v>
      </c>
      <c r="M603" s="32"/>
      <c r="N603" s="32">
        <v>13</v>
      </c>
      <c r="O603" s="32">
        <v>18</v>
      </c>
      <c r="P603" s="33"/>
      <c r="Q603" s="33"/>
      <c r="R603" s="33"/>
      <c r="S603" s="33"/>
      <c r="T603" s="33"/>
      <c r="U603" s="33"/>
      <c r="V603" s="34" t="s">
        <v>100</v>
      </c>
      <c r="W603" s="33" t="s">
        <v>2968</v>
      </c>
      <c r="X603" s="33"/>
      <c r="Y603" s="31" t="s">
        <v>2969</v>
      </c>
    </row>
    <row r="604" spans="1:25" ht="25.5" x14ac:dyDescent="0.2">
      <c r="A604" s="30" t="s">
        <v>2970</v>
      </c>
      <c r="B604" s="33"/>
      <c r="C604" s="30" t="s">
        <v>2971</v>
      </c>
      <c r="D604" s="33">
        <v>1993</v>
      </c>
      <c r="E604" s="30"/>
      <c r="F604" s="45" t="s">
        <v>2087</v>
      </c>
      <c r="G604" s="45"/>
      <c r="H604" s="45" t="s">
        <v>2087</v>
      </c>
      <c r="I604" s="45" t="s">
        <v>2087</v>
      </c>
      <c r="J604" s="34"/>
      <c r="K604" s="33" t="s">
        <v>218</v>
      </c>
      <c r="L604" s="32"/>
      <c r="M604" s="32"/>
      <c r="N604" s="32"/>
      <c r="O604" s="32"/>
      <c r="P604" s="33"/>
      <c r="Q604" s="33"/>
      <c r="R604" s="33"/>
      <c r="S604" s="33"/>
      <c r="T604" s="33"/>
      <c r="U604" s="33"/>
      <c r="V604" s="34"/>
      <c r="W604" s="33"/>
      <c r="X604" s="33"/>
      <c r="Y604" s="31" t="s">
        <v>114</v>
      </c>
    </row>
    <row r="605" spans="1:25" ht="25.5" x14ac:dyDescent="0.2">
      <c r="A605" s="30" t="s">
        <v>2972</v>
      </c>
      <c r="B605" s="33" t="s">
        <v>2973</v>
      </c>
      <c r="C605" s="30" t="s">
        <v>2974</v>
      </c>
      <c r="D605" s="33">
        <v>1993</v>
      </c>
      <c r="E605" s="30" t="s">
        <v>2975</v>
      </c>
      <c r="F605" s="34"/>
      <c r="G605" s="34"/>
      <c r="H605" s="34"/>
      <c r="I605" s="34"/>
      <c r="J605" s="34"/>
      <c r="K605" s="33" t="s">
        <v>210</v>
      </c>
      <c r="L605" s="32"/>
      <c r="M605" s="32"/>
      <c r="N605" s="32">
        <v>72</v>
      </c>
      <c r="O605" s="32">
        <v>83</v>
      </c>
      <c r="P605" s="33"/>
      <c r="Q605" s="33"/>
      <c r="R605" s="33"/>
      <c r="S605" s="33"/>
      <c r="T605" s="33"/>
      <c r="U605" s="33"/>
      <c r="V605" s="34" t="s">
        <v>100</v>
      </c>
      <c r="W605" s="33"/>
      <c r="X605" s="33" t="s">
        <v>2976</v>
      </c>
      <c r="Y605" s="31" t="s">
        <v>166</v>
      </c>
    </row>
    <row r="606" spans="1:25" ht="51" x14ac:dyDescent="0.2">
      <c r="A606" s="30" t="s">
        <v>2977</v>
      </c>
      <c r="B606" s="33"/>
      <c r="C606" s="30" t="s">
        <v>2978</v>
      </c>
      <c r="D606" s="33">
        <v>1993</v>
      </c>
      <c r="E606" s="30" t="s">
        <v>2979</v>
      </c>
      <c r="F606" s="45">
        <v>5</v>
      </c>
      <c r="G606" s="45">
        <v>5</v>
      </c>
      <c r="H606" s="45">
        <v>5</v>
      </c>
      <c r="I606" s="45">
        <v>5</v>
      </c>
      <c r="J606" s="45"/>
      <c r="K606" s="33" t="s">
        <v>412</v>
      </c>
      <c r="L606" s="32"/>
      <c r="M606" s="32"/>
      <c r="N606" s="32" t="s">
        <v>2980</v>
      </c>
      <c r="O606" s="32" t="s">
        <v>2980</v>
      </c>
      <c r="P606" s="33"/>
      <c r="Q606" s="33"/>
      <c r="R606" s="33"/>
      <c r="S606" s="33"/>
      <c r="T606" s="33"/>
      <c r="U606" s="33"/>
      <c r="V606" s="34" t="s">
        <v>1550</v>
      </c>
      <c r="W606" s="33"/>
      <c r="X606" s="33"/>
      <c r="Y606" s="31" t="s">
        <v>114</v>
      </c>
    </row>
    <row r="607" spans="1:25" ht="51" x14ac:dyDescent="0.2">
      <c r="A607" s="30" t="s">
        <v>2981</v>
      </c>
      <c r="B607" s="33"/>
      <c r="C607" s="30" t="s">
        <v>2982</v>
      </c>
      <c r="D607" s="33">
        <v>1993</v>
      </c>
      <c r="E607" s="30" t="s">
        <v>2983</v>
      </c>
      <c r="F607" s="45" t="s">
        <v>1986</v>
      </c>
      <c r="G607" s="45" t="s">
        <v>1986</v>
      </c>
      <c r="H607" s="45" t="s">
        <v>1986</v>
      </c>
      <c r="I607" s="45" t="s">
        <v>1986</v>
      </c>
      <c r="J607" s="45"/>
      <c r="K607" s="33" t="s">
        <v>412</v>
      </c>
      <c r="L607" s="32"/>
      <c r="M607" s="32"/>
      <c r="N607" s="32" t="s">
        <v>2984</v>
      </c>
      <c r="O607" s="32" t="s">
        <v>2984</v>
      </c>
      <c r="P607" s="33"/>
      <c r="Q607" s="33" t="s">
        <v>2985</v>
      </c>
      <c r="R607" s="33"/>
      <c r="S607" s="33"/>
      <c r="T607" s="33"/>
      <c r="U607" s="33"/>
      <c r="V607" s="34" t="s">
        <v>551</v>
      </c>
      <c r="W607" s="33"/>
      <c r="X607" s="33"/>
      <c r="Y607" s="31" t="s">
        <v>2393</v>
      </c>
    </row>
    <row r="608" spans="1:25" x14ac:dyDescent="0.2">
      <c r="A608" s="30" t="s">
        <v>2986</v>
      </c>
      <c r="B608" s="33" t="s">
        <v>2987</v>
      </c>
      <c r="C608" s="30" t="s">
        <v>2988</v>
      </c>
      <c r="D608" s="33">
        <v>1993</v>
      </c>
      <c r="E608" s="30" t="s">
        <v>2989</v>
      </c>
      <c r="F608" s="34" t="s">
        <v>77</v>
      </c>
      <c r="G608" s="34"/>
      <c r="H608" s="34" t="s">
        <v>77</v>
      </c>
      <c r="I608" s="34"/>
      <c r="J608" s="34"/>
      <c r="K608" s="33" t="s">
        <v>126</v>
      </c>
      <c r="L608" s="32">
        <v>14</v>
      </c>
      <c r="M608" s="32">
        <v>3</v>
      </c>
      <c r="N608" s="32">
        <v>415</v>
      </c>
      <c r="O608" s="32">
        <v>434</v>
      </c>
      <c r="P608" s="33"/>
      <c r="Q608" s="33" t="s">
        <v>2990</v>
      </c>
      <c r="R608" s="33"/>
      <c r="S608" s="33"/>
      <c r="T608" s="33"/>
      <c r="U608" s="33"/>
      <c r="V608" s="34" t="s">
        <v>100</v>
      </c>
      <c r="W608" s="33"/>
      <c r="X608" s="33" t="s">
        <v>2991</v>
      </c>
      <c r="Y608" s="31" t="s">
        <v>143</v>
      </c>
    </row>
    <row r="609" spans="1:25" ht="25.5" x14ac:dyDescent="0.2">
      <c r="A609" s="30" t="s">
        <v>2992</v>
      </c>
      <c r="B609" s="33"/>
      <c r="C609" s="30" t="s">
        <v>2993</v>
      </c>
      <c r="D609" s="33">
        <v>1993</v>
      </c>
      <c r="E609" s="30" t="s">
        <v>2994</v>
      </c>
      <c r="F609" s="34" t="s">
        <v>77</v>
      </c>
      <c r="G609" s="34"/>
      <c r="H609" s="34"/>
      <c r="I609" s="34"/>
      <c r="J609" s="34"/>
      <c r="K609" s="33" t="s">
        <v>89</v>
      </c>
      <c r="L609" s="32">
        <v>4</v>
      </c>
      <c r="M609" s="32"/>
      <c r="N609" s="32">
        <v>115</v>
      </c>
      <c r="O609" s="32">
        <v>116</v>
      </c>
      <c r="P609" s="33"/>
      <c r="Q609" s="33" t="s">
        <v>2995</v>
      </c>
      <c r="R609" s="33"/>
      <c r="S609" s="33"/>
      <c r="T609" s="33"/>
      <c r="U609" s="33"/>
      <c r="V609" s="34" t="s">
        <v>100</v>
      </c>
      <c r="W609" s="33" t="s">
        <v>2996</v>
      </c>
      <c r="X609" s="33"/>
      <c r="Y609" s="31" t="s">
        <v>2997</v>
      </c>
    </row>
    <row r="610" spans="1:25" ht="25.5" x14ac:dyDescent="0.2">
      <c r="A610" s="30" t="s">
        <v>2992</v>
      </c>
      <c r="B610" s="33"/>
      <c r="C610" s="30" t="s">
        <v>2998</v>
      </c>
      <c r="D610" s="33">
        <v>1993</v>
      </c>
      <c r="E610" s="30" t="s">
        <v>2999</v>
      </c>
      <c r="F610" s="34" t="s">
        <v>77</v>
      </c>
      <c r="G610" s="34"/>
      <c r="H610" s="34" t="s">
        <v>77</v>
      </c>
      <c r="I610" s="34" t="s">
        <v>77</v>
      </c>
      <c r="J610" s="34"/>
      <c r="K610" s="33" t="s">
        <v>89</v>
      </c>
      <c r="L610" s="32">
        <v>18</v>
      </c>
      <c r="M610" s="32"/>
      <c r="N610" s="32">
        <v>587</v>
      </c>
      <c r="O610" s="32">
        <v>606</v>
      </c>
      <c r="P610" s="33"/>
      <c r="Q610" s="33" t="s">
        <v>2995</v>
      </c>
      <c r="R610" s="33"/>
      <c r="S610" s="33"/>
      <c r="T610" s="33"/>
      <c r="U610" s="33"/>
      <c r="V610" s="34" t="s">
        <v>100</v>
      </c>
      <c r="W610" s="33" t="s">
        <v>3000</v>
      </c>
      <c r="X610" s="33"/>
      <c r="Y610" s="31" t="s">
        <v>2997</v>
      </c>
    </row>
    <row r="611" spans="1:25" ht="25.5" x14ac:dyDescent="0.2">
      <c r="A611" s="30" t="s">
        <v>2992</v>
      </c>
      <c r="B611" s="33"/>
      <c r="C611" s="30" t="s">
        <v>3001</v>
      </c>
      <c r="D611" s="33">
        <v>1993</v>
      </c>
      <c r="E611" s="30" t="s">
        <v>3002</v>
      </c>
      <c r="F611" s="34"/>
      <c r="G611" s="34"/>
      <c r="H611" s="34" t="s">
        <v>77</v>
      </c>
      <c r="I611" s="34"/>
      <c r="J611" s="34"/>
      <c r="K611" s="33" t="s">
        <v>89</v>
      </c>
      <c r="L611" s="32">
        <v>10</v>
      </c>
      <c r="M611" s="32"/>
      <c r="N611" s="32">
        <v>308</v>
      </c>
      <c r="O611" s="32">
        <v>309</v>
      </c>
      <c r="P611" s="33"/>
      <c r="Q611" s="33" t="s">
        <v>3003</v>
      </c>
      <c r="R611" s="33"/>
      <c r="S611" s="33"/>
      <c r="T611" s="33"/>
      <c r="U611" s="33"/>
      <c r="V611" s="34" t="s">
        <v>100</v>
      </c>
      <c r="W611" s="33" t="s">
        <v>3004</v>
      </c>
      <c r="X611" s="33"/>
      <c r="Y611" s="31" t="s">
        <v>2997</v>
      </c>
    </row>
    <row r="612" spans="1:25" ht="76.5" x14ac:dyDescent="0.2">
      <c r="A612" s="30" t="s">
        <v>3005</v>
      </c>
      <c r="B612" s="33" t="s">
        <v>3006</v>
      </c>
      <c r="C612" s="30" t="s">
        <v>3007</v>
      </c>
      <c r="D612" s="33">
        <v>1993</v>
      </c>
      <c r="E612" s="30" t="s">
        <v>2158</v>
      </c>
      <c r="F612" s="34"/>
      <c r="G612" s="34"/>
      <c r="H612" s="34"/>
      <c r="I612" s="34" t="s">
        <v>77</v>
      </c>
      <c r="J612" s="34"/>
      <c r="K612" s="33" t="s">
        <v>564</v>
      </c>
      <c r="L612" s="32">
        <v>252</v>
      </c>
      <c r="M612" s="32">
        <v>3</v>
      </c>
      <c r="N612" s="32">
        <v>231</v>
      </c>
      <c r="O612" s="32">
        <v>244</v>
      </c>
      <c r="P612" s="33" t="s">
        <v>3008</v>
      </c>
      <c r="Q612" s="33" t="str">
        <f>HYPERLINK("http://dx.doi.org/10.1007/BF00005472","http://dx.doi.org/10.1007/BF00005472")</f>
        <v>http://dx.doi.org/10.1007/BF00005472</v>
      </c>
      <c r="R612" s="33"/>
      <c r="S612" s="33"/>
      <c r="T612" s="33"/>
      <c r="U612" s="33"/>
      <c r="V612" s="34" t="s">
        <v>100</v>
      </c>
      <c r="W612" s="33"/>
      <c r="X612" s="33" t="s">
        <v>3009</v>
      </c>
      <c r="Y612" s="31" t="s">
        <v>143</v>
      </c>
    </row>
    <row r="613" spans="1:25" ht="51" x14ac:dyDescent="0.2">
      <c r="A613" s="30" t="s">
        <v>3010</v>
      </c>
      <c r="B613" s="33"/>
      <c r="C613" s="30" t="s">
        <v>3011</v>
      </c>
      <c r="D613" s="33">
        <v>1993</v>
      </c>
      <c r="E613" s="30"/>
      <c r="F613" s="45">
        <v>6</v>
      </c>
      <c r="G613" s="45"/>
      <c r="H613" s="45">
        <v>6</v>
      </c>
      <c r="I613" s="45"/>
      <c r="J613" s="34"/>
      <c r="K613" s="33" t="s">
        <v>117</v>
      </c>
      <c r="L613" s="32"/>
      <c r="M613" s="32"/>
      <c r="N613" s="32"/>
      <c r="O613" s="32"/>
      <c r="P613" s="33"/>
      <c r="Q613" s="33"/>
      <c r="R613" s="33"/>
      <c r="S613" s="33"/>
      <c r="T613" s="33"/>
      <c r="U613" s="33"/>
      <c r="V613" s="34" t="s">
        <v>92</v>
      </c>
      <c r="W613" s="33"/>
      <c r="X613" s="33"/>
      <c r="Y613" s="31" t="s">
        <v>114</v>
      </c>
    </row>
    <row r="614" spans="1:25" ht="51" x14ac:dyDescent="0.2">
      <c r="A614" s="30" t="s">
        <v>2463</v>
      </c>
      <c r="B614" s="33"/>
      <c r="C614" s="30" t="s">
        <v>3012</v>
      </c>
      <c r="D614" s="33">
        <v>1992</v>
      </c>
      <c r="E614" s="30"/>
      <c r="F614" s="34" t="s">
        <v>77</v>
      </c>
      <c r="G614" s="34"/>
      <c r="H614" s="34" t="s">
        <v>77</v>
      </c>
      <c r="I614" s="34" t="s">
        <v>77</v>
      </c>
      <c r="J614" s="34"/>
      <c r="K614" s="33" t="s">
        <v>126</v>
      </c>
      <c r="L614" s="32"/>
      <c r="M614" s="32"/>
      <c r="N614" s="32" t="s">
        <v>90</v>
      </c>
      <c r="O614" s="32" t="s">
        <v>90</v>
      </c>
      <c r="P614" s="33"/>
      <c r="Q614" s="33"/>
      <c r="R614" s="33"/>
      <c r="S614" s="33"/>
      <c r="T614" s="33"/>
      <c r="U614" s="33"/>
      <c r="V614" s="34" t="s">
        <v>92</v>
      </c>
      <c r="W614" s="33" t="s">
        <v>3013</v>
      </c>
      <c r="X614" s="33"/>
      <c r="Y614" s="31" t="s">
        <v>2565</v>
      </c>
    </row>
    <row r="615" spans="1:25" ht="38.25" x14ac:dyDescent="0.2">
      <c r="A615" s="30" t="s">
        <v>2463</v>
      </c>
      <c r="B615" s="33"/>
      <c r="C615" s="30" t="s">
        <v>3014</v>
      </c>
      <c r="D615" s="33">
        <v>1992</v>
      </c>
      <c r="E615" s="30"/>
      <c r="F615" s="34" t="s">
        <v>77</v>
      </c>
      <c r="G615" s="34"/>
      <c r="H615" s="34" t="s">
        <v>77</v>
      </c>
      <c r="I615" s="34" t="s">
        <v>77</v>
      </c>
      <c r="J615" s="34"/>
      <c r="K615" s="33" t="s">
        <v>126</v>
      </c>
      <c r="L615" s="32"/>
      <c r="M615" s="32"/>
      <c r="N615" s="32" t="s">
        <v>2307</v>
      </c>
      <c r="O615" s="32" t="s">
        <v>2307</v>
      </c>
      <c r="P615" s="33"/>
      <c r="Q615" s="33"/>
      <c r="R615" s="33"/>
      <c r="S615" s="33"/>
      <c r="T615" s="33"/>
      <c r="U615" s="33"/>
      <c r="V615" s="34" t="s">
        <v>92</v>
      </c>
      <c r="W615" s="33" t="s">
        <v>3015</v>
      </c>
      <c r="X615" s="33"/>
      <c r="Y615" s="31" t="s">
        <v>2565</v>
      </c>
    </row>
    <row r="616" spans="1:25" ht="51" x14ac:dyDescent="0.2">
      <c r="A616" s="30" t="s">
        <v>2354</v>
      </c>
      <c r="B616" s="33"/>
      <c r="C616" s="30" t="s">
        <v>3016</v>
      </c>
      <c r="D616" s="33">
        <v>1992</v>
      </c>
      <c r="E616" s="30"/>
      <c r="F616" s="34" t="s">
        <v>77</v>
      </c>
      <c r="G616" s="34"/>
      <c r="H616" s="34" t="s">
        <v>77</v>
      </c>
      <c r="I616" s="34" t="s">
        <v>77</v>
      </c>
      <c r="J616" s="34"/>
      <c r="K616" s="33" t="s">
        <v>126</v>
      </c>
      <c r="L616" s="32"/>
      <c r="M616" s="32"/>
      <c r="N616" s="32" t="s">
        <v>2165</v>
      </c>
      <c r="O616" s="32" t="s">
        <v>2165</v>
      </c>
      <c r="P616" s="33"/>
      <c r="Q616" s="33"/>
      <c r="R616" s="33"/>
      <c r="S616" s="33"/>
      <c r="T616" s="33"/>
      <c r="U616" s="33"/>
      <c r="V616" s="34" t="s">
        <v>92</v>
      </c>
      <c r="W616" s="33" t="s">
        <v>3017</v>
      </c>
      <c r="X616" s="33"/>
      <c r="Y616" s="31" t="s">
        <v>2565</v>
      </c>
    </row>
    <row r="617" spans="1:25" ht="25.5" x14ac:dyDescent="0.2">
      <c r="A617" s="30" t="s">
        <v>3018</v>
      </c>
      <c r="B617" s="33" t="s">
        <v>3019</v>
      </c>
      <c r="C617" s="30" t="s">
        <v>3020</v>
      </c>
      <c r="D617" s="33">
        <v>1992</v>
      </c>
      <c r="E617" s="30" t="s">
        <v>3021</v>
      </c>
      <c r="F617" s="34"/>
      <c r="G617" s="34"/>
      <c r="H617" s="34"/>
      <c r="I617" s="34"/>
      <c r="J617" s="34" t="s">
        <v>77</v>
      </c>
      <c r="K617" s="33" t="s">
        <v>210</v>
      </c>
      <c r="L617" s="32">
        <v>72</v>
      </c>
      <c r="M617" s="32">
        <v>1</v>
      </c>
      <c r="N617" s="32">
        <v>69</v>
      </c>
      <c r="O617" s="32">
        <v>88</v>
      </c>
      <c r="P617" s="33" t="s">
        <v>3022</v>
      </c>
      <c r="Q617" s="33" t="str">
        <f>HYPERLINK("http://dx.doi.org/10.4141/cjss92-007","http://dx.doi.org/10.4141/cjss92-007")</f>
        <v>http://dx.doi.org/10.4141/cjss92-007</v>
      </c>
      <c r="R617" s="33"/>
      <c r="S617" s="33"/>
      <c r="T617" s="33"/>
      <c r="U617" s="33"/>
      <c r="V617" s="34" t="s">
        <v>100</v>
      </c>
      <c r="W617" s="33"/>
      <c r="X617" s="33" t="s">
        <v>3023</v>
      </c>
      <c r="Y617" s="31" t="s">
        <v>143</v>
      </c>
    </row>
    <row r="618" spans="1:25" ht="38.25" x14ac:dyDescent="0.2">
      <c r="A618" s="30" t="s">
        <v>3024</v>
      </c>
      <c r="B618" s="33"/>
      <c r="C618" s="30" t="s">
        <v>3025</v>
      </c>
      <c r="D618" s="33">
        <v>1992</v>
      </c>
      <c r="E618" s="30" t="s">
        <v>3026</v>
      </c>
      <c r="F618" s="34"/>
      <c r="G618" s="34"/>
      <c r="H618" s="45">
        <v>1</v>
      </c>
      <c r="I618" s="34"/>
      <c r="J618" s="34"/>
      <c r="K618" s="33" t="s">
        <v>126</v>
      </c>
      <c r="L618" s="32"/>
      <c r="M618" s="32"/>
      <c r="N618" s="32" t="s">
        <v>2594</v>
      </c>
      <c r="O618" s="32" t="s">
        <v>2594</v>
      </c>
      <c r="P618" s="33"/>
      <c r="Q618" s="33"/>
      <c r="R618" s="33"/>
      <c r="S618" s="33"/>
      <c r="T618" s="33"/>
      <c r="U618" s="33"/>
      <c r="V618" s="34" t="s">
        <v>92</v>
      </c>
      <c r="W618" s="33"/>
      <c r="X618" s="33"/>
      <c r="Y618" s="31" t="s">
        <v>114</v>
      </c>
    </row>
    <row r="619" spans="1:25" ht="25.5" x14ac:dyDescent="0.2">
      <c r="A619" s="30" t="s">
        <v>3027</v>
      </c>
      <c r="B619" s="33"/>
      <c r="C619" s="30" t="s">
        <v>3028</v>
      </c>
      <c r="D619" s="33">
        <v>1992</v>
      </c>
      <c r="E619" s="30"/>
      <c r="F619" s="34"/>
      <c r="G619" s="34"/>
      <c r="H619" s="34">
        <v>5</v>
      </c>
      <c r="I619" s="34"/>
      <c r="J619" s="34"/>
      <c r="K619" s="33" t="s">
        <v>113</v>
      </c>
      <c r="L619" s="32"/>
      <c r="M619" s="32"/>
      <c r="N619" s="32"/>
      <c r="O619" s="32"/>
      <c r="P619" s="33"/>
      <c r="Q619" s="33"/>
      <c r="R619" s="33"/>
      <c r="S619" s="33"/>
      <c r="T619" s="33"/>
      <c r="U619" s="33"/>
      <c r="V619" s="34" t="s">
        <v>92</v>
      </c>
      <c r="W619" s="33"/>
      <c r="X619" s="33"/>
      <c r="Y619" s="31" t="s">
        <v>114</v>
      </c>
    </row>
    <row r="620" spans="1:25" ht="51" x14ac:dyDescent="0.2">
      <c r="A620" s="30" t="s">
        <v>3029</v>
      </c>
      <c r="B620" s="33" t="s">
        <v>3029</v>
      </c>
      <c r="C620" s="30" t="s">
        <v>3030</v>
      </c>
      <c r="D620" s="33">
        <v>1992</v>
      </c>
      <c r="E620" s="30" t="s">
        <v>695</v>
      </c>
      <c r="F620" s="34"/>
      <c r="G620" s="34"/>
      <c r="H620" s="34"/>
      <c r="I620" s="34"/>
      <c r="J620" s="34"/>
      <c r="K620" s="33" t="s">
        <v>210</v>
      </c>
      <c r="L620" s="32">
        <v>163</v>
      </c>
      <c r="M620" s="32">
        <v>5</v>
      </c>
      <c r="N620" s="32">
        <v>531</v>
      </c>
      <c r="O620" s="32">
        <v>540</v>
      </c>
      <c r="P620" s="33" t="s">
        <v>260</v>
      </c>
      <c r="Q620" s="33" t="s">
        <v>260</v>
      </c>
      <c r="R620" s="33"/>
      <c r="S620" s="33" t="s">
        <v>260</v>
      </c>
      <c r="T620" s="33" t="s">
        <v>260</v>
      </c>
      <c r="U620" s="33" t="s">
        <v>260</v>
      </c>
      <c r="V620" s="34" t="s">
        <v>100</v>
      </c>
      <c r="W620" s="33"/>
      <c r="X620" s="33"/>
      <c r="Y620" s="31" t="s">
        <v>262</v>
      </c>
    </row>
    <row r="621" spans="1:25" ht="25.5" x14ac:dyDescent="0.2">
      <c r="A621" s="30" t="s">
        <v>3031</v>
      </c>
      <c r="B621" s="33" t="s">
        <v>3032</v>
      </c>
      <c r="C621" s="30" t="s">
        <v>3033</v>
      </c>
      <c r="D621" s="33">
        <v>1992</v>
      </c>
      <c r="E621" s="30" t="s">
        <v>2826</v>
      </c>
      <c r="F621" s="34"/>
      <c r="G621" s="34"/>
      <c r="H621" s="34"/>
      <c r="I621" s="34"/>
      <c r="J621" s="34"/>
      <c r="K621" s="33" t="s">
        <v>422</v>
      </c>
      <c r="L621" s="32">
        <v>32</v>
      </c>
      <c r="M621" s="32"/>
      <c r="N621" s="32">
        <v>139</v>
      </c>
      <c r="O621" s="32">
        <v>150</v>
      </c>
      <c r="P621" s="33"/>
      <c r="Q621" s="33"/>
      <c r="R621" s="33"/>
      <c r="S621" s="33"/>
      <c r="T621" s="33"/>
      <c r="U621" s="33"/>
      <c r="V621" s="34" t="s">
        <v>100</v>
      </c>
      <c r="W621" s="33"/>
      <c r="X621" s="33" t="s">
        <v>3034</v>
      </c>
      <c r="Y621" s="31" t="s">
        <v>166</v>
      </c>
    </row>
    <row r="622" spans="1:25" ht="25.5" x14ac:dyDescent="0.2">
      <c r="A622" s="30" t="s">
        <v>3035</v>
      </c>
      <c r="B622" s="33"/>
      <c r="C622" s="30" t="s">
        <v>3036</v>
      </c>
      <c r="D622" s="33">
        <v>1992</v>
      </c>
      <c r="E622" s="30" t="s">
        <v>3037</v>
      </c>
      <c r="F622" s="45"/>
      <c r="G622" s="45" t="s">
        <v>2310</v>
      </c>
      <c r="H622" s="45" t="s">
        <v>2310</v>
      </c>
      <c r="I622" s="45" t="s">
        <v>2310</v>
      </c>
      <c r="J622" s="45"/>
      <c r="K622" s="33" t="s">
        <v>126</v>
      </c>
      <c r="L622" s="32">
        <v>45</v>
      </c>
      <c r="M622" s="32"/>
      <c r="N622" s="32">
        <v>27</v>
      </c>
      <c r="O622" s="32">
        <v>32</v>
      </c>
      <c r="P622" s="33"/>
      <c r="Q622" s="33"/>
      <c r="R622" s="33"/>
      <c r="S622" s="33"/>
      <c r="T622" s="33"/>
      <c r="U622" s="33"/>
      <c r="V622" s="34" t="s">
        <v>100</v>
      </c>
      <c r="W622" s="33"/>
      <c r="X622" s="33"/>
      <c r="Y622" s="31" t="s">
        <v>114</v>
      </c>
    </row>
    <row r="623" spans="1:25" ht="51" x14ac:dyDescent="0.2">
      <c r="A623" s="30" t="s">
        <v>3038</v>
      </c>
      <c r="B623" s="33"/>
      <c r="C623" s="30" t="s">
        <v>3039</v>
      </c>
      <c r="D623" s="33">
        <v>1992</v>
      </c>
      <c r="E623" s="30" t="s">
        <v>3040</v>
      </c>
      <c r="F623" s="34"/>
      <c r="G623" s="34"/>
      <c r="H623" s="34"/>
      <c r="I623" s="34" t="s">
        <v>77</v>
      </c>
      <c r="J623" s="34"/>
      <c r="K623" s="33" t="s">
        <v>99</v>
      </c>
      <c r="L623" s="32"/>
      <c r="M623" s="32"/>
      <c r="N623" s="32" t="s">
        <v>2641</v>
      </c>
      <c r="O623" s="32" t="s">
        <v>2641</v>
      </c>
      <c r="P623" s="33"/>
      <c r="Q623" s="33" t="s">
        <v>3041</v>
      </c>
      <c r="R623" s="33"/>
      <c r="S623" s="33"/>
      <c r="T623" s="33"/>
      <c r="U623" s="33"/>
      <c r="V623" s="34" t="s">
        <v>1550</v>
      </c>
      <c r="W623" s="33"/>
      <c r="X623" s="33"/>
      <c r="Y623" s="31" t="s">
        <v>1503</v>
      </c>
    </row>
    <row r="624" spans="1:25" ht="38.25" x14ac:dyDescent="0.2">
      <c r="A624" s="30" t="s">
        <v>3042</v>
      </c>
      <c r="B624" s="33" t="s">
        <v>3042</v>
      </c>
      <c r="C624" s="30" t="s">
        <v>3043</v>
      </c>
      <c r="D624" s="33">
        <v>1992</v>
      </c>
      <c r="E624" s="30" t="s">
        <v>3044</v>
      </c>
      <c r="F624" s="34"/>
      <c r="G624" s="34"/>
      <c r="H624" s="34"/>
      <c r="I624" s="34"/>
      <c r="J624" s="34" t="s">
        <v>77</v>
      </c>
      <c r="K624" s="33" t="s">
        <v>99</v>
      </c>
      <c r="L624" s="32">
        <v>4</v>
      </c>
      <c r="M624" s="32" t="s">
        <v>260</v>
      </c>
      <c r="N624" s="32">
        <v>195</v>
      </c>
      <c r="O624" s="32">
        <v>226</v>
      </c>
      <c r="P624" s="33" t="s">
        <v>260</v>
      </c>
      <c r="Q624" s="33" t="s">
        <v>260</v>
      </c>
      <c r="R624" s="33" t="s">
        <v>3045</v>
      </c>
      <c r="S624" s="33" t="s">
        <v>3046</v>
      </c>
      <c r="T624" s="33" t="s">
        <v>3047</v>
      </c>
      <c r="U624" s="33" t="s">
        <v>260</v>
      </c>
      <c r="V624" s="34" t="s">
        <v>100</v>
      </c>
      <c r="W624" s="33"/>
      <c r="X624" s="33"/>
      <c r="Y624" s="31" t="s">
        <v>262</v>
      </c>
    </row>
    <row r="625" spans="1:25" ht="25.5" x14ac:dyDescent="0.2">
      <c r="A625" s="30" t="s">
        <v>2876</v>
      </c>
      <c r="B625" s="33" t="s">
        <v>3048</v>
      </c>
      <c r="C625" s="30" t="s">
        <v>3049</v>
      </c>
      <c r="D625" s="33">
        <v>1992</v>
      </c>
      <c r="E625" s="30" t="s">
        <v>3050</v>
      </c>
      <c r="F625" s="34"/>
      <c r="G625" s="34"/>
      <c r="H625" s="34"/>
      <c r="I625" s="34"/>
      <c r="J625" s="34" t="s">
        <v>77</v>
      </c>
      <c r="K625" s="33" t="s">
        <v>155</v>
      </c>
      <c r="L625" s="32">
        <v>15</v>
      </c>
      <c r="M625" s="32">
        <v>2</v>
      </c>
      <c r="N625" s="32">
        <v>154</v>
      </c>
      <c r="O625" s="32">
        <v>157</v>
      </c>
      <c r="P625" s="33" t="s">
        <v>3051</v>
      </c>
      <c r="Q625" s="33"/>
      <c r="R625" s="33"/>
      <c r="S625" s="33"/>
      <c r="T625" s="33"/>
      <c r="U625" s="33"/>
      <c r="V625" s="34" t="s">
        <v>100</v>
      </c>
      <c r="W625" s="33" t="s">
        <v>3052</v>
      </c>
      <c r="X625" s="33" t="s">
        <v>3053</v>
      </c>
      <c r="Y625" s="31" t="s">
        <v>166</v>
      </c>
    </row>
    <row r="626" spans="1:25" ht="63.75" x14ac:dyDescent="0.2">
      <c r="A626" s="30" t="s">
        <v>3054</v>
      </c>
      <c r="B626" s="33" t="s">
        <v>3055</v>
      </c>
      <c r="C626" s="30" t="s">
        <v>3056</v>
      </c>
      <c r="D626" s="33">
        <v>1992</v>
      </c>
      <c r="E626" s="30" t="s">
        <v>3057</v>
      </c>
      <c r="F626" s="34"/>
      <c r="G626" s="34"/>
      <c r="H626" s="34"/>
      <c r="I626" s="34" t="s">
        <v>77</v>
      </c>
      <c r="J626" s="34"/>
      <c r="K626" s="33" t="s">
        <v>117</v>
      </c>
      <c r="L626" s="32">
        <v>6</v>
      </c>
      <c r="M626" s="32">
        <v>2</v>
      </c>
      <c r="N626" s="32">
        <v>227</v>
      </c>
      <c r="O626" s="32">
        <v>240</v>
      </c>
      <c r="P626" s="33" t="s">
        <v>3058</v>
      </c>
      <c r="Q626" s="33"/>
      <c r="R626" s="33"/>
      <c r="S626" s="33"/>
      <c r="T626" s="33"/>
      <c r="U626" s="33"/>
      <c r="V626" s="34" t="s">
        <v>100</v>
      </c>
      <c r="W626" s="33" t="s">
        <v>3059</v>
      </c>
      <c r="X626" s="33" t="s">
        <v>3060</v>
      </c>
      <c r="Y626" s="31" t="s">
        <v>166</v>
      </c>
    </row>
    <row r="627" spans="1:25" ht="51" x14ac:dyDescent="0.2">
      <c r="A627" s="30" t="s">
        <v>3061</v>
      </c>
      <c r="B627" s="33"/>
      <c r="C627" s="30" t="s">
        <v>3062</v>
      </c>
      <c r="D627" s="33">
        <v>1992</v>
      </c>
      <c r="E627" s="30" t="s">
        <v>3063</v>
      </c>
      <c r="F627" s="45">
        <v>5</v>
      </c>
      <c r="G627" s="45"/>
      <c r="H627" s="45">
        <v>5</v>
      </c>
      <c r="I627" s="45">
        <v>5</v>
      </c>
      <c r="J627" s="34"/>
      <c r="K627" s="33" t="s">
        <v>113</v>
      </c>
      <c r="L627" s="32"/>
      <c r="M627" s="32"/>
      <c r="N627" s="32"/>
      <c r="O627" s="32"/>
      <c r="P627" s="33"/>
      <c r="Q627" s="33"/>
      <c r="R627" s="33"/>
      <c r="S627" s="33"/>
      <c r="T627" s="33"/>
      <c r="U627" s="33"/>
      <c r="V627" s="34" t="s">
        <v>92</v>
      </c>
      <c r="W627" s="33"/>
      <c r="X627" s="33"/>
      <c r="Y627" s="31" t="s">
        <v>114</v>
      </c>
    </row>
    <row r="628" spans="1:25" ht="23.25" customHeight="1" x14ac:dyDescent="0.2">
      <c r="A628" s="30" t="s">
        <v>3064</v>
      </c>
      <c r="B628" s="33"/>
      <c r="C628" s="30" t="s">
        <v>3065</v>
      </c>
      <c r="D628" s="33">
        <v>1991</v>
      </c>
      <c r="E628" s="30"/>
      <c r="F628" s="45"/>
      <c r="G628" s="45">
        <v>5</v>
      </c>
      <c r="H628" s="45"/>
      <c r="I628" s="45"/>
      <c r="J628" s="45"/>
      <c r="K628" s="33" t="s">
        <v>218</v>
      </c>
      <c r="L628" s="32"/>
      <c r="M628" s="32"/>
      <c r="N628" s="32"/>
      <c r="O628" s="32"/>
      <c r="P628" s="33"/>
      <c r="Q628" s="33"/>
      <c r="R628" s="33"/>
      <c r="S628" s="33"/>
      <c r="T628" s="33"/>
      <c r="U628" s="33"/>
      <c r="V628" s="34" t="s">
        <v>92</v>
      </c>
      <c r="W628" s="33"/>
      <c r="X628" s="33"/>
      <c r="Y628" s="31" t="s">
        <v>114</v>
      </c>
    </row>
    <row r="629" spans="1:25" ht="38.25" x14ac:dyDescent="0.2">
      <c r="A629" s="30" t="s">
        <v>3066</v>
      </c>
      <c r="B629" s="33"/>
      <c r="C629" s="30" t="s">
        <v>3067</v>
      </c>
      <c r="D629" s="33">
        <v>1991</v>
      </c>
      <c r="E629" s="30" t="s">
        <v>3068</v>
      </c>
      <c r="F629" s="34" t="s">
        <v>77</v>
      </c>
      <c r="G629" s="34"/>
      <c r="H629" s="34" t="s">
        <v>77</v>
      </c>
      <c r="I629" s="34" t="s">
        <v>77</v>
      </c>
      <c r="J629" s="34"/>
      <c r="K629" s="33" t="s">
        <v>113</v>
      </c>
      <c r="L629" s="32"/>
      <c r="M629" s="32"/>
      <c r="N629" s="32">
        <v>14</v>
      </c>
      <c r="O629" s="32">
        <v>24</v>
      </c>
      <c r="P629" s="33"/>
      <c r="Q629" s="33"/>
      <c r="R629" s="33"/>
      <c r="S629" s="33"/>
      <c r="T629" s="33"/>
      <c r="U629" s="33"/>
      <c r="V629" s="34" t="s">
        <v>290</v>
      </c>
      <c r="W629" s="33" t="s">
        <v>3069</v>
      </c>
      <c r="X629" s="33"/>
      <c r="Y629" s="31" t="s">
        <v>3070</v>
      </c>
    </row>
    <row r="630" spans="1:25" ht="38.25" x14ac:dyDescent="0.2">
      <c r="A630" s="30" t="s">
        <v>3066</v>
      </c>
      <c r="B630" s="33"/>
      <c r="C630" s="30" t="s">
        <v>3071</v>
      </c>
      <c r="D630" s="33">
        <v>1991</v>
      </c>
      <c r="E630" s="30" t="s">
        <v>3068</v>
      </c>
      <c r="F630" s="34" t="s">
        <v>77</v>
      </c>
      <c r="G630" s="34"/>
      <c r="H630" s="34" t="s">
        <v>77</v>
      </c>
      <c r="I630" s="34" t="s">
        <v>77</v>
      </c>
      <c r="J630" s="34"/>
      <c r="K630" s="33" t="s">
        <v>906</v>
      </c>
      <c r="L630" s="32"/>
      <c r="M630" s="32"/>
      <c r="N630" s="32">
        <v>42</v>
      </c>
      <c r="O630" s="32">
        <v>52</v>
      </c>
      <c r="P630" s="33"/>
      <c r="Q630" s="33"/>
      <c r="R630" s="33"/>
      <c r="S630" s="33"/>
      <c r="T630" s="33"/>
      <c r="U630" s="33"/>
      <c r="V630" s="34" t="s">
        <v>290</v>
      </c>
      <c r="W630" s="33" t="s">
        <v>3072</v>
      </c>
      <c r="X630" s="33"/>
      <c r="Y630" s="31" t="s">
        <v>3070</v>
      </c>
    </row>
    <row r="631" spans="1:25" ht="38.25" x14ac:dyDescent="0.2">
      <c r="A631" s="30" t="s">
        <v>118</v>
      </c>
      <c r="B631" s="33"/>
      <c r="C631" s="30" t="s">
        <v>3073</v>
      </c>
      <c r="D631" s="33">
        <v>1991</v>
      </c>
      <c r="E631" s="30" t="s">
        <v>3074</v>
      </c>
      <c r="F631" s="45">
        <v>5</v>
      </c>
      <c r="G631" s="45">
        <v>5</v>
      </c>
      <c r="H631" s="45">
        <v>5</v>
      </c>
      <c r="I631" s="45">
        <v>5</v>
      </c>
      <c r="J631" s="45"/>
      <c r="K631" s="33" t="s">
        <v>117</v>
      </c>
      <c r="L631" s="32"/>
      <c r="M631" s="32"/>
      <c r="N631" s="32" t="s">
        <v>3075</v>
      </c>
      <c r="O631" s="32" t="s">
        <v>3075</v>
      </c>
      <c r="P631" s="33"/>
      <c r="Q631" s="33"/>
      <c r="R631" s="33"/>
      <c r="S631" s="33"/>
      <c r="T631" s="33"/>
      <c r="U631" s="33"/>
      <c r="V631" s="34" t="s">
        <v>136</v>
      </c>
      <c r="W631" s="33"/>
      <c r="X631" s="33"/>
      <c r="Y631" s="31" t="s">
        <v>114</v>
      </c>
    </row>
    <row r="632" spans="1:25" ht="102" x14ac:dyDescent="0.2">
      <c r="A632" s="30" t="s">
        <v>1983</v>
      </c>
      <c r="B632" s="33"/>
      <c r="C632" s="30" t="s">
        <v>3076</v>
      </c>
      <c r="D632" s="33">
        <v>1991</v>
      </c>
      <c r="E632" s="30" t="s">
        <v>3077</v>
      </c>
      <c r="F632" s="45"/>
      <c r="G632" s="45"/>
      <c r="H632" s="45"/>
      <c r="I632" s="45">
        <v>2</v>
      </c>
      <c r="J632" s="34"/>
      <c r="K632" s="33" t="s">
        <v>906</v>
      </c>
      <c r="L632" s="32"/>
      <c r="M632" s="32"/>
      <c r="N632" s="32" t="s">
        <v>3078</v>
      </c>
      <c r="O632" s="32" t="s">
        <v>3078</v>
      </c>
      <c r="P632" s="33"/>
      <c r="Q632" s="33"/>
      <c r="R632" s="33"/>
      <c r="S632" s="33"/>
      <c r="T632" s="33"/>
      <c r="U632" s="33"/>
      <c r="V632" s="34" t="s">
        <v>219</v>
      </c>
      <c r="W632" s="33"/>
      <c r="X632" s="33"/>
      <c r="Y632" s="31" t="s">
        <v>114</v>
      </c>
    </row>
    <row r="633" spans="1:25" ht="51" x14ac:dyDescent="0.2">
      <c r="A633" s="30" t="s">
        <v>3079</v>
      </c>
      <c r="B633" s="33" t="s">
        <v>3080</v>
      </c>
      <c r="C633" s="30" t="s">
        <v>3081</v>
      </c>
      <c r="D633" s="33">
        <v>1991</v>
      </c>
      <c r="E633" s="30" t="s">
        <v>467</v>
      </c>
      <c r="F633" s="34" t="s">
        <v>77</v>
      </c>
      <c r="G633" s="34"/>
      <c r="H633" s="34" t="s">
        <v>77</v>
      </c>
      <c r="I633" s="34" t="s">
        <v>77</v>
      </c>
      <c r="J633" s="34"/>
      <c r="K633" s="33" t="s">
        <v>113</v>
      </c>
      <c r="L633" s="32">
        <v>46</v>
      </c>
      <c r="M633" s="32" t="s">
        <v>1429</v>
      </c>
      <c r="N633" s="32">
        <v>603</v>
      </c>
      <c r="O633" s="32">
        <v>608</v>
      </c>
      <c r="P633" s="33" t="s">
        <v>3082</v>
      </c>
      <c r="Q633" s="33"/>
      <c r="R633" s="33"/>
      <c r="S633" s="33"/>
      <c r="T633" s="33"/>
      <c r="U633" s="33"/>
      <c r="V633" s="34" t="s">
        <v>100</v>
      </c>
      <c r="W633" s="33"/>
      <c r="X633" s="33" t="s">
        <v>3083</v>
      </c>
      <c r="Y633" s="31" t="s">
        <v>166</v>
      </c>
    </row>
    <row r="634" spans="1:25" ht="25.5" x14ac:dyDescent="0.2">
      <c r="A634" s="30" t="s">
        <v>2479</v>
      </c>
      <c r="B634" s="33"/>
      <c r="C634" s="30" t="s">
        <v>3084</v>
      </c>
      <c r="D634" s="33">
        <v>1991</v>
      </c>
      <c r="E634" s="30" t="s">
        <v>3085</v>
      </c>
      <c r="F634" s="45">
        <v>5</v>
      </c>
      <c r="G634" s="45"/>
      <c r="H634" s="45">
        <v>5</v>
      </c>
      <c r="I634" s="45">
        <v>5</v>
      </c>
      <c r="J634" s="34"/>
      <c r="K634" s="33" t="s">
        <v>129</v>
      </c>
      <c r="L634" s="32"/>
      <c r="M634" s="32"/>
      <c r="N634" s="32"/>
      <c r="O634" s="32"/>
      <c r="P634" s="33"/>
      <c r="Q634" s="33"/>
      <c r="R634" s="33"/>
      <c r="S634" s="33"/>
      <c r="T634" s="33"/>
      <c r="U634" s="33"/>
      <c r="V634" s="34" t="s">
        <v>219</v>
      </c>
      <c r="W634" s="33"/>
      <c r="X634" s="33"/>
      <c r="Y634" s="31" t="s">
        <v>114</v>
      </c>
    </row>
    <row r="635" spans="1:25" ht="25.5" x14ac:dyDescent="0.2">
      <c r="A635" s="30" t="s">
        <v>3086</v>
      </c>
      <c r="B635" s="33" t="s">
        <v>3087</v>
      </c>
      <c r="C635" s="30" t="s">
        <v>3088</v>
      </c>
      <c r="D635" s="33">
        <v>1991</v>
      </c>
      <c r="E635" s="30" t="s">
        <v>3089</v>
      </c>
      <c r="F635" s="34"/>
      <c r="G635" s="34"/>
      <c r="H635" s="34"/>
      <c r="I635" s="34"/>
      <c r="J635" s="34"/>
      <c r="K635" s="33" t="s">
        <v>210</v>
      </c>
      <c r="L635" s="32">
        <v>25</v>
      </c>
      <c r="M635" s="32">
        <v>3</v>
      </c>
      <c r="N635" s="32">
        <v>208</v>
      </c>
      <c r="O635" s="32">
        <v>217</v>
      </c>
      <c r="P635" s="33"/>
      <c r="Q635" s="33"/>
      <c r="R635" s="33"/>
      <c r="S635" s="33"/>
      <c r="T635" s="33"/>
      <c r="U635" s="33"/>
      <c r="V635" s="34" t="s">
        <v>100</v>
      </c>
      <c r="W635" s="33"/>
      <c r="X635" s="33" t="s">
        <v>3090</v>
      </c>
      <c r="Y635" s="31" t="s">
        <v>166</v>
      </c>
    </row>
    <row r="636" spans="1:25" ht="25.5" x14ac:dyDescent="0.2">
      <c r="A636" s="30" t="s">
        <v>882</v>
      </c>
      <c r="B636" s="33"/>
      <c r="C636" s="30" t="s">
        <v>3091</v>
      </c>
      <c r="D636" s="33">
        <v>1991</v>
      </c>
      <c r="E636" s="30" t="s">
        <v>3092</v>
      </c>
      <c r="F636" s="45" t="s">
        <v>2310</v>
      </c>
      <c r="G636" s="45"/>
      <c r="H636" s="45" t="s">
        <v>2310</v>
      </c>
      <c r="I636" s="45"/>
      <c r="J636" s="34"/>
      <c r="K636" s="33" t="s">
        <v>134</v>
      </c>
      <c r="L636" s="32"/>
      <c r="M636" s="32"/>
      <c r="N636" s="32">
        <v>165</v>
      </c>
      <c r="O636" s="32">
        <v>177</v>
      </c>
      <c r="P636" s="33"/>
      <c r="Q636" s="33"/>
      <c r="R636" s="33" t="s">
        <v>3093</v>
      </c>
      <c r="S636" s="33">
        <v>1991</v>
      </c>
      <c r="T636" s="33" t="s">
        <v>3094</v>
      </c>
      <c r="U636" s="33"/>
      <c r="V636" s="34" t="s">
        <v>551</v>
      </c>
      <c r="W636" s="33"/>
      <c r="X636" s="33"/>
      <c r="Y636" s="31" t="s">
        <v>114</v>
      </c>
    </row>
    <row r="637" spans="1:25" ht="38.25" x14ac:dyDescent="0.2">
      <c r="A637" s="30" t="s">
        <v>3095</v>
      </c>
      <c r="B637" s="33" t="s">
        <v>3096</v>
      </c>
      <c r="C637" s="30" t="s">
        <v>3097</v>
      </c>
      <c r="D637" s="33">
        <v>1991</v>
      </c>
      <c r="E637" s="30" t="s">
        <v>1087</v>
      </c>
      <c r="F637" s="34"/>
      <c r="G637" s="34"/>
      <c r="H637" s="34" t="s">
        <v>77</v>
      </c>
      <c r="I637" s="34"/>
      <c r="J637" s="34"/>
      <c r="K637" s="33" t="s">
        <v>126</v>
      </c>
      <c r="L637" s="32">
        <v>59</v>
      </c>
      <c r="M637" s="32">
        <v>3</v>
      </c>
      <c r="N637" s="32">
        <v>129</v>
      </c>
      <c r="O637" s="32">
        <v>135</v>
      </c>
      <c r="P637" s="33"/>
      <c r="Q637" s="33" t="s">
        <v>3098</v>
      </c>
      <c r="R637" s="33"/>
      <c r="S637" s="33"/>
      <c r="T637" s="33"/>
      <c r="U637" s="33"/>
      <c r="V637" s="34" t="s">
        <v>100</v>
      </c>
      <c r="W637" s="33"/>
      <c r="X637" s="33" t="s">
        <v>3099</v>
      </c>
      <c r="Y637" s="31" t="s">
        <v>166</v>
      </c>
    </row>
    <row r="638" spans="1:25" x14ac:dyDescent="0.2">
      <c r="A638" s="30" t="s">
        <v>3100</v>
      </c>
      <c r="B638" s="33"/>
      <c r="C638" s="30" t="s">
        <v>3101</v>
      </c>
      <c r="D638" s="33">
        <v>1991</v>
      </c>
      <c r="E638" s="30" t="s">
        <v>3102</v>
      </c>
      <c r="F638" s="45" t="s">
        <v>2001</v>
      </c>
      <c r="G638" s="45" t="s">
        <v>2001</v>
      </c>
      <c r="H638" s="45" t="s">
        <v>2001</v>
      </c>
      <c r="I638" s="45" t="s">
        <v>2001</v>
      </c>
      <c r="J638" s="45"/>
      <c r="K638" s="33" t="s">
        <v>218</v>
      </c>
      <c r="L638" s="32"/>
      <c r="M638" s="32"/>
      <c r="N638" s="32" t="s">
        <v>3103</v>
      </c>
      <c r="O638" s="32" t="s">
        <v>3103</v>
      </c>
      <c r="P638" s="33"/>
      <c r="Q638" s="33"/>
      <c r="R638" s="33" t="s">
        <v>3104</v>
      </c>
      <c r="S638" s="33">
        <v>32584</v>
      </c>
      <c r="T638" s="33" t="s">
        <v>813</v>
      </c>
      <c r="U638" s="33" t="s">
        <v>3105</v>
      </c>
      <c r="V638" s="34" t="s">
        <v>551</v>
      </c>
      <c r="W638" s="33"/>
      <c r="X638" s="33"/>
      <c r="Y638" s="31" t="s">
        <v>114</v>
      </c>
    </row>
    <row r="639" spans="1:25" ht="25.5" x14ac:dyDescent="0.2">
      <c r="A639" s="30" t="s">
        <v>3106</v>
      </c>
      <c r="B639" s="33" t="s">
        <v>3107</v>
      </c>
      <c r="C639" s="30" t="s">
        <v>3108</v>
      </c>
      <c r="D639" s="33">
        <v>1991</v>
      </c>
      <c r="E639" s="30" t="s">
        <v>2790</v>
      </c>
      <c r="F639" s="34"/>
      <c r="G639" s="34"/>
      <c r="H639" s="34"/>
      <c r="I639" s="34"/>
      <c r="J639" s="34"/>
      <c r="K639" s="33" t="s">
        <v>210</v>
      </c>
      <c r="L639" s="32">
        <v>24</v>
      </c>
      <c r="M639" s="32">
        <v>2</v>
      </c>
      <c r="N639" s="32">
        <v>123</v>
      </c>
      <c r="O639" s="32">
        <v>139</v>
      </c>
      <c r="P639" s="33" t="s">
        <v>3109</v>
      </c>
      <c r="Q639" s="33"/>
      <c r="R639" s="33"/>
      <c r="S639" s="33"/>
      <c r="T639" s="33"/>
      <c r="U639" s="33"/>
      <c r="V639" s="34" t="s">
        <v>100</v>
      </c>
      <c r="W639" s="33" t="s">
        <v>3110</v>
      </c>
      <c r="X639" s="33" t="s">
        <v>3111</v>
      </c>
      <c r="Y639" s="31" t="s">
        <v>166</v>
      </c>
    </row>
    <row r="640" spans="1:25" ht="25.5" x14ac:dyDescent="0.2">
      <c r="A640" s="30" t="s">
        <v>3112</v>
      </c>
      <c r="B640" s="33"/>
      <c r="C640" s="30" t="s">
        <v>3113</v>
      </c>
      <c r="D640" s="33">
        <v>1991</v>
      </c>
      <c r="E640" s="30" t="s">
        <v>3114</v>
      </c>
      <c r="F640" s="34" t="s">
        <v>77</v>
      </c>
      <c r="G640" s="34"/>
      <c r="H640" s="34" t="s">
        <v>77</v>
      </c>
      <c r="I640" s="34" t="s">
        <v>77</v>
      </c>
      <c r="J640" s="34"/>
      <c r="K640" s="33" t="s">
        <v>89</v>
      </c>
      <c r="L640" s="32">
        <v>25</v>
      </c>
      <c r="M640" s="32"/>
      <c r="N640" s="32">
        <v>16</v>
      </c>
      <c r="O640" s="32">
        <v>17</v>
      </c>
      <c r="P640" s="33"/>
      <c r="Q640" s="33"/>
      <c r="R640" s="33"/>
      <c r="S640" s="33"/>
      <c r="T640" s="33"/>
      <c r="U640" s="33"/>
      <c r="V640" s="34" t="s">
        <v>100</v>
      </c>
      <c r="W640" s="33" t="s">
        <v>3115</v>
      </c>
      <c r="X640" s="33"/>
      <c r="Y640" s="31"/>
    </row>
    <row r="641" spans="1:25" ht="25.5" x14ac:dyDescent="0.2">
      <c r="A641" s="30" t="s">
        <v>2965</v>
      </c>
      <c r="B641" s="33"/>
      <c r="C641" s="30" t="s">
        <v>3116</v>
      </c>
      <c r="D641" s="33">
        <v>1991</v>
      </c>
      <c r="E641" s="30" t="s">
        <v>3117</v>
      </c>
      <c r="F641" s="34" t="s">
        <v>77</v>
      </c>
      <c r="G641" s="34"/>
      <c r="H641" s="34"/>
      <c r="I641" s="34"/>
      <c r="J641" s="34"/>
      <c r="K641" s="33" t="s">
        <v>155</v>
      </c>
      <c r="L641" s="32">
        <v>132</v>
      </c>
      <c r="M641" s="32"/>
      <c r="N641" s="32">
        <v>3</v>
      </c>
      <c r="O641" s="32">
        <v>7</v>
      </c>
      <c r="P641" s="33"/>
      <c r="Q641" s="33"/>
      <c r="R641" s="33"/>
      <c r="S641" s="33"/>
      <c r="T641" s="33"/>
      <c r="U641" s="33"/>
      <c r="V641" s="34" t="s">
        <v>100</v>
      </c>
      <c r="W641" s="33" t="s">
        <v>3118</v>
      </c>
      <c r="X641" s="33"/>
      <c r="Y641" s="31" t="s">
        <v>1579</v>
      </c>
    </row>
    <row r="642" spans="1:25" ht="25.5" x14ac:dyDescent="0.2">
      <c r="A642" s="30" t="s">
        <v>3119</v>
      </c>
      <c r="B642" s="33"/>
      <c r="C642" s="30" t="s">
        <v>3120</v>
      </c>
      <c r="D642" s="33">
        <v>1991</v>
      </c>
      <c r="E642" s="30" t="s">
        <v>3121</v>
      </c>
      <c r="F642" s="34" t="s">
        <v>77</v>
      </c>
      <c r="G642" s="34"/>
      <c r="H642" s="34" t="s">
        <v>77</v>
      </c>
      <c r="I642" s="34" t="s">
        <v>77</v>
      </c>
      <c r="J642" s="34"/>
      <c r="K642" s="33" t="s">
        <v>89</v>
      </c>
      <c r="L642" s="32">
        <v>87</v>
      </c>
      <c r="M642" s="32"/>
      <c r="N642" s="32">
        <v>19</v>
      </c>
      <c r="O642" s="32">
        <v>24</v>
      </c>
      <c r="P642" s="33"/>
      <c r="Q642" s="33"/>
      <c r="R642" s="33"/>
      <c r="S642" s="33"/>
      <c r="T642" s="33"/>
      <c r="U642" s="33"/>
      <c r="V642" s="34" t="s">
        <v>100</v>
      </c>
      <c r="W642" s="33" t="s">
        <v>3122</v>
      </c>
      <c r="X642" s="33"/>
      <c r="Y642" s="31" t="s">
        <v>2771</v>
      </c>
    </row>
    <row r="643" spans="1:25" ht="38.25" x14ac:dyDescent="0.2">
      <c r="A643" s="30" t="s">
        <v>3123</v>
      </c>
      <c r="B643" s="33"/>
      <c r="C643" s="30" t="s">
        <v>3124</v>
      </c>
      <c r="D643" s="33">
        <v>1991</v>
      </c>
      <c r="E643" s="30" t="s">
        <v>3125</v>
      </c>
      <c r="F643" s="34" t="s">
        <v>77</v>
      </c>
      <c r="G643" s="34"/>
      <c r="H643" s="34" t="s">
        <v>77</v>
      </c>
      <c r="I643" s="34" t="s">
        <v>77</v>
      </c>
      <c r="J643" s="34"/>
      <c r="K643" s="33" t="s">
        <v>218</v>
      </c>
      <c r="L643" s="32">
        <v>2</v>
      </c>
      <c r="M643" s="32">
        <v>1</v>
      </c>
      <c r="N643" s="32" t="s">
        <v>224</v>
      </c>
      <c r="O643" s="32" t="s">
        <v>224</v>
      </c>
      <c r="P643" s="33"/>
      <c r="Q643" s="33" t="s">
        <v>3126</v>
      </c>
      <c r="R643" s="33"/>
      <c r="S643" s="33"/>
      <c r="T643" s="33"/>
      <c r="U643" s="33"/>
      <c r="V643" s="34" t="s">
        <v>100</v>
      </c>
      <c r="W643" s="33"/>
      <c r="X643" s="33"/>
      <c r="Y643" s="31" t="s">
        <v>2103</v>
      </c>
    </row>
    <row r="644" spans="1:25" ht="63.75" x14ac:dyDescent="0.2">
      <c r="A644" s="30" t="s">
        <v>3127</v>
      </c>
      <c r="B644" s="33"/>
      <c r="C644" s="30" t="s">
        <v>3128</v>
      </c>
      <c r="D644" s="33">
        <v>1991</v>
      </c>
      <c r="E644" s="30" t="s">
        <v>3129</v>
      </c>
      <c r="F644" s="45"/>
      <c r="G644" s="45"/>
      <c r="H644" s="45"/>
      <c r="I644" s="45">
        <v>2</v>
      </c>
      <c r="J644" s="34"/>
      <c r="K644" s="33" t="s">
        <v>906</v>
      </c>
      <c r="L644" s="32"/>
      <c r="M644" s="32"/>
      <c r="N644" s="32" t="s">
        <v>3130</v>
      </c>
      <c r="O644" s="32" t="s">
        <v>3130</v>
      </c>
      <c r="P644" s="33"/>
      <c r="Q644" s="33"/>
      <c r="R644" s="33"/>
      <c r="S644" s="33"/>
      <c r="T644" s="33"/>
      <c r="U644" s="33"/>
      <c r="V644" s="34" t="s">
        <v>290</v>
      </c>
      <c r="W644" s="33"/>
      <c r="X644" s="33"/>
      <c r="Y644" s="31" t="s">
        <v>114</v>
      </c>
    </row>
    <row r="645" spans="1:25" ht="38.25" x14ac:dyDescent="0.2">
      <c r="A645" s="30" t="s">
        <v>3131</v>
      </c>
      <c r="B645" s="33"/>
      <c r="C645" s="30" t="s">
        <v>3132</v>
      </c>
      <c r="D645" s="33">
        <v>1991</v>
      </c>
      <c r="E645" s="30" t="s">
        <v>3133</v>
      </c>
      <c r="F645" s="34"/>
      <c r="G645" s="34"/>
      <c r="H645" s="45">
        <v>5</v>
      </c>
      <c r="I645" s="34"/>
      <c r="J645" s="34"/>
      <c r="K645" s="33" t="s">
        <v>412</v>
      </c>
      <c r="L645" s="32"/>
      <c r="M645" s="32"/>
      <c r="N645" s="32" t="s">
        <v>3134</v>
      </c>
      <c r="O645" s="32" t="s">
        <v>3134</v>
      </c>
      <c r="P645" s="33"/>
      <c r="Q645" s="33"/>
      <c r="R645" s="33"/>
      <c r="S645" s="33"/>
      <c r="T645" s="33"/>
      <c r="U645" s="33"/>
      <c r="V645" s="34"/>
      <c r="W645" s="33"/>
      <c r="X645" s="33"/>
      <c r="Y645" s="31" t="s">
        <v>114</v>
      </c>
    </row>
    <row r="646" spans="1:25" ht="25.5" x14ac:dyDescent="0.2">
      <c r="A646" s="30" t="s">
        <v>3135</v>
      </c>
      <c r="B646" s="33"/>
      <c r="C646" s="30" t="s">
        <v>3136</v>
      </c>
      <c r="D646" s="33">
        <v>1991</v>
      </c>
      <c r="E646" s="30" t="s">
        <v>3114</v>
      </c>
      <c r="F646" s="34" t="s">
        <v>77</v>
      </c>
      <c r="G646" s="34"/>
      <c r="H646" s="34" t="s">
        <v>77</v>
      </c>
      <c r="I646" s="34" t="s">
        <v>77</v>
      </c>
      <c r="J646" s="34"/>
      <c r="K646" s="33" t="s">
        <v>89</v>
      </c>
      <c r="L646" s="32">
        <v>25</v>
      </c>
      <c r="M646" s="32"/>
      <c r="N646" s="32">
        <v>11</v>
      </c>
      <c r="O646" s="32">
        <v>15</v>
      </c>
      <c r="P646" s="33"/>
      <c r="Q646" s="33"/>
      <c r="R646" s="33"/>
      <c r="S646" s="33"/>
      <c r="T646" s="33"/>
      <c r="U646" s="33"/>
      <c r="V646" s="34" t="s">
        <v>100</v>
      </c>
      <c r="W646" s="33" t="s">
        <v>3137</v>
      </c>
      <c r="X646" s="33"/>
      <c r="Y646" s="31" t="s">
        <v>94</v>
      </c>
    </row>
    <row r="647" spans="1:25" ht="25.5" x14ac:dyDescent="0.2">
      <c r="A647" s="30" t="s">
        <v>2992</v>
      </c>
      <c r="B647" s="33"/>
      <c r="C647" s="30" t="s">
        <v>3138</v>
      </c>
      <c r="D647" s="33">
        <v>1991</v>
      </c>
      <c r="E647" s="30" t="s">
        <v>3139</v>
      </c>
      <c r="F647" s="34"/>
      <c r="G647" s="34"/>
      <c r="H647" s="34" t="s">
        <v>77</v>
      </c>
      <c r="I647" s="34"/>
      <c r="J647" s="34"/>
      <c r="K647" s="33" t="s">
        <v>89</v>
      </c>
      <c r="L647" s="32">
        <v>12</v>
      </c>
      <c r="M647" s="32"/>
      <c r="N647" s="32">
        <v>635</v>
      </c>
      <c r="O647" s="32">
        <v>636</v>
      </c>
      <c r="P647" s="33"/>
      <c r="Q647" s="33" t="s">
        <v>3003</v>
      </c>
      <c r="R647" s="33"/>
      <c r="S647" s="33"/>
      <c r="T647" s="33"/>
      <c r="U647" s="33"/>
      <c r="V647" s="34" t="s">
        <v>100</v>
      </c>
      <c r="W647" s="33" t="s">
        <v>3140</v>
      </c>
      <c r="X647" s="33"/>
      <c r="Y647" s="31" t="s">
        <v>2997</v>
      </c>
    </row>
    <row r="648" spans="1:25" ht="38.25" x14ac:dyDescent="0.2">
      <c r="A648" s="30" t="s">
        <v>3141</v>
      </c>
      <c r="B648" s="33"/>
      <c r="C648" s="30" t="s">
        <v>3142</v>
      </c>
      <c r="D648" s="33">
        <v>1991</v>
      </c>
      <c r="E648" s="30"/>
      <c r="F648" s="45"/>
      <c r="G648" s="45" t="s">
        <v>2001</v>
      </c>
      <c r="H648" s="45"/>
      <c r="I648" s="45"/>
      <c r="J648" s="45"/>
      <c r="K648" s="33" t="s">
        <v>126</v>
      </c>
      <c r="L648" s="32"/>
      <c r="M648" s="32"/>
      <c r="N648" s="32"/>
      <c r="O648" s="32"/>
      <c r="P648" s="33"/>
      <c r="Q648" s="33"/>
      <c r="R648" s="33"/>
      <c r="S648" s="33"/>
      <c r="T648" s="33"/>
      <c r="U648" s="33"/>
      <c r="V648" s="34" t="s">
        <v>92</v>
      </c>
      <c r="W648" s="33"/>
      <c r="X648" s="33"/>
      <c r="Y648" s="31" t="s">
        <v>114</v>
      </c>
    </row>
    <row r="649" spans="1:25" x14ac:dyDescent="0.2">
      <c r="A649" s="30" t="s">
        <v>3143</v>
      </c>
      <c r="B649" s="33" t="s">
        <v>3144</v>
      </c>
      <c r="C649" s="30" t="s">
        <v>3145</v>
      </c>
      <c r="D649" s="33">
        <v>1991</v>
      </c>
      <c r="E649" s="30" t="s">
        <v>3146</v>
      </c>
      <c r="F649" s="34"/>
      <c r="G649" s="34"/>
      <c r="H649" s="34"/>
      <c r="I649" s="34"/>
      <c r="J649" s="34"/>
      <c r="K649" s="33" t="s">
        <v>113</v>
      </c>
      <c r="L649" s="32">
        <v>18</v>
      </c>
      <c r="M649" s="32" t="s">
        <v>3147</v>
      </c>
      <c r="N649" s="32">
        <v>72</v>
      </c>
      <c r="O649" s="32">
        <v>73</v>
      </c>
      <c r="P649" s="33"/>
      <c r="Q649" s="33"/>
      <c r="R649" s="33"/>
      <c r="S649" s="33"/>
      <c r="T649" s="33"/>
      <c r="U649" s="33"/>
      <c r="V649" s="34" t="s">
        <v>100</v>
      </c>
      <c r="W649" s="33"/>
      <c r="X649" s="33" t="s">
        <v>3148</v>
      </c>
      <c r="Y649" s="31" t="s">
        <v>166</v>
      </c>
    </row>
    <row r="650" spans="1:25" ht="38.25" x14ac:dyDescent="0.2">
      <c r="A650" s="30" t="s">
        <v>3149</v>
      </c>
      <c r="B650" s="33" t="s">
        <v>3149</v>
      </c>
      <c r="C650" s="30" t="s">
        <v>3150</v>
      </c>
      <c r="D650" s="33">
        <v>1990</v>
      </c>
      <c r="E650" s="30" t="s">
        <v>3151</v>
      </c>
      <c r="F650" s="34" t="s">
        <v>77</v>
      </c>
      <c r="G650" s="34"/>
      <c r="H650" s="34"/>
      <c r="I650" s="34"/>
      <c r="J650" s="34"/>
      <c r="K650" s="33" t="s">
        <v>126</v>
      </c>
      <c r="L650" s="32">
        <v>43</v>
      </c>
      <c r="M650" s="32">
        <v>2</v>
      </c>
      <c r="N650" s="32">
        <v>335</v>
      </c>
      <c r="O650" s="32">
        <v>338</v>
      </c>
      <c r="P650" s="33" t="s">
        <v>260</v>
      </c>
      <c r="Q650" s="33" t="s">
        <v>260</v>
      </c>
      <c r="R650" s="33"/>
      <c r="S650" s="33" t="s">
        <v>260</v>
      </c>
      <c r="T650" s="33" t="s">
        <v>260</v>
      </c>
      <c r="U650" s="33" t="s">
        <v>260</v>
      </c>
      <c r="V650" s="34" t="s">
        <v>100</v>
      </c>
      <c r="W650" s="33"/>
      <c r="X650" s="33"/>
      <c r="Y650" s="31" t="s">
        <v>262</v>
      </c>
    </row>
    <row r="651" spans="1:25" ht="38.25" x14ac:dyDescent="0.2">
      <c r="A651" s="30" t="s">
        <v>3152</v>
      </c>
      <c r="B651" s="33" t="s">
        <v>3153</v>
      </c>
      <c r="C651" s="30" t="s">
        <v>3154</v>
      </c>
      <c r="D651" s="33">
        <v>1990</v>
      </c>
      <c r="E651" s="30" t="s">
        <v>3155</v>
      </c>
      <c r="F651" s="34"/>
      <c r="G651" s="34"/>
      <c r="H651" s="34"/>
      <c r="I651" s="34"/>
      <c r="J651" s="34" t="s">
        <v>77</v>
      </c>
      <c r="K651" s="33" t="s">
        <v>155</v>
      </c>
      <c r="L651" s="32">
        <v>174</v>
      </c>
      <c r="M651" s="32">
        <v>5</v>
      </c>
      <c r="N651" s="32">
        <v>561</v>
      </c>
      <c r="O651" s="32">
        <v>566</v>
      </c>
      <c r="P651" s="33"/>
      <c r="Q651" s="33"/>
      <c r="R651" s="33"/>
      <c r="S651" s="33"/>
      <c r="T651" s="33"/>
      <c r="U651" s="33"/>
      <c r="V651" s="34" t="s">
        <v>100</v>
      </c>
      <c r="W651" s="33"/>
      <c r="X651" s="33" t="s">
        <v>3156</v>
      </c>
      <c r="Y651" s="31" t="s">
        <v>166</v>
      </c>
    </row>
    <row r="652" spans="1:25" ht="51" x14ac:dyDescent="0.2">
      <c r="A652" s="30" t="s">
        <v>309</v>
      </c>
      <c r="B652" s="33"/>
      <c r="C652" s="30" t="s">
        <v>3157</v>
      </c>
      <c r="D652" s="33">
        <v>1990</v>
      </c>
      <c r="E652" s="30" t="s">
        <v>3158</v>
      </c>
      <c r="F652" s="45"/>
      <c r="G652" s="45"/>
      <c r="H652" s="45" t="s">
        <v>2310</v>
      </c>
      <c r="I652" s="45" t="s">
        <v>2310</v>
      </c>
      <c r="J652" s="34"/>
      <c r="K652" s="33" t="s">
        <v>134</v>
      </c>
      <c r="L652" s="32"/>
      <c r="M652" s="32"/>
      <c r="N652" s="32">
        <v>31</v>
      </c>
      <c r="O652" s="32">
        <v>33</v>
      </c>
      <c r="P652" s="33"/>
      <c r="Q652" s="33"/>
      <c r="R652" s="33"/>
      <c r="S652" s="33"/>
      <c r="T652" s="33"/>
      <c r="U652" s="33"/>
      <c r="V652" s="34" t="s">
        <v>100</v>
      </c>
      <c r="W652" s="33"/>
      <c r="X652" s="33"/>
      <c r="Y652" s="31" t="s">
        <v>114</v>
      </c>
    </row>
    <row r="653" spans="1:25" ht="38.25" x14ac:dyDescent="0.2">
      <c r="A653" s="30" t="s">
        <v>131</v>
      </c>
      <c r="B653" s="33" t="s">
        <v>3159</v>
      </c>
      <c r="C653" s="30" t="s">
        <v>3160</v>
      </c>
      <c r="D653" s="33">
        <v>1990</v>
      </c>
      <c r="E653" s="30" t="s">
        <v>2826</v>
      </c>
      <c r="F653" s="34"/>
      <c r="G653" s="34"/>
      <c r="H653" s="45">
        <v>1</v>
      </c>
      <c r="I653" s="34"/>
      <c r="J653" s="34"/>
      <c r="K653" s="33" t="s">
        <v>412</v>
      </c>
      <c r="L653" s="32">
        <v>30</v>
      </c>
      <c r="M653" s="32">
        <v>1</v>
      </c>
      <c r="N653" s="32">
        <v>57</v>
      </c>
      <c r="O653" s="32">
        <v>76</v>
      </c>
      <c r="P653" s="33"/>
      <c r="Q653" s="33" t="s">
        <v>3161</v>
      </c>
      <c r="R653" s="33"/>
      <c r="S653" s="33"/>
      <c r="T653" s="33"/>
      <c r="U653" s="33"/>
      <c r="V653" s="34" t="s">
        <v>100</v>
      </c>
      <c r="W653" s="33"/>
      <c r="X653" s="33" t="s">
        <v>3162</v>
      </c>
      <c r="Y653" s="31" t="s">
        <v>166</v>
      </c>
    </row>
    <row r="654" spans="1:25" ht="38.25" x14ac:dyDescent="0.2">
      <c r="A654" s="30" t="s">
        <v>3163</v>
      </c>
      <c r="B654" s="33" t="s">
        <v>3164</v>
      </c>
      <c r="C654" s="30" t="s">
        <v>3165</v>
      </c>
      <c r="D654" s="33">
        <v>1990</v>
      </c>
      <c r="E654" s="30" t="s">
        <v>3166</v>
      </c>
      <c r="F654" s="34"/>
      <c r="G654" s="34"/>
      <c r="H654" s="34"/>
      <c r="I654" s="34"/>
      <c r="J654" s="34" t="s">
        <v>77</v>
      </c>
      <c r="K654" s="33" t="s">
        <v>210</v>
      </c>
      <c r="L654" s="32">
        <v>16</v>
      </c>
      <c r="M654" s="32">
        <v>2</v>
      </c>
      <c r="N654" s="32">
        <v>204</v>
      </c>
      <c r="O654" s="32">
        <v>218</v>
      </c>
      <c r="P654" s="33" t="s">
        <v>3167</v>
      </c>
      <c r="Q654" s="33"/>
      <c r="R654" s="33"/>
      <c r="S654" s="33"/>
      <c r="T654" s="33"/>
      <c r="U654" s="33"/>
      <c r="V654" s="34" t="s">
        <v>100</v>
      </c>
      <c r="W654" s="33"/>
      <c r="X654" s="33" t="s">
        <v>3168</v>
      </c>
      <c r="Y654" s="31" t="s">
        <v>166</v>
      </c>
    </row>
    <row r="655" spans="1:25" ht="51" x14ac:dyDescent="0.2">
      <c r="A655" s="30" t="s">
        <v>3169</v>
      </c>
      <c r="B655" s="33"/>
      <c r="C655" s="30" t="s">
        <v>3170</v>
      </c>
      <c r="D655" s="33">
        <v>1990</v>
      </c>
      <c r="E655" s="30" t="s">
        <v>3158</v>
      </c>
      <c r="F655" s="45"/>
      <c r="G655" s="45"/>
      <c r="H655" s="45">
        <v>4</v>
      </c>
      <c r="I655" s="45">
        <v>4</v>
      </c>
      <c r="J655" s="34"/>
      <c r="K655" s="33" t="s">
        <v>231</v>
      </c>
      <c r="L655" s="32"/>
      <c r="M655" s="32"/>
      <c r="N655" s="32">
        <v>62</v>
      </c>
      <c r="O655" s="32">
        <v>65</v>
      </c>
      <c r="P655" s="33"/>
      <c r="Q655" s="33"/>
      <c r="R655" s="33"/>
      <c r="S655" s="33"/>
      <c r="T655" s="33"/>
      <c r="U655" s="33"/>
      <c r="V655" s="34" t="s">
        <v>100</v>
      </c>
      <c r="W655" s="33"/>
      <c r="X655" s="33"/>
      <c r="Y655" s="31" t="s">
        <v>114</v>
      </c>
    </row>
    <row r="656" spans="1:25" ht="63.75" x14ac:dyDescent="0.2">
      <c r="A656" s="30" t="s">
        <v>3171</v>
      </c>
      <c r="B656" s="33"/>
      <c r="C656" s="30" t="s">
        <v>3172</v>
      </c>
      <c r="D656" s="33">
        <v>1990</v>
      </c>
      <c r="E656" s="30" t="s">
        <v>3173</v>
      </c>
      <c r="F656" s="34" t="s">
        <v>77</v>
      </c>
      <c r="G656" s="34"/>
      <c r="H656" s="34" t="s">
        <v>77</v>
      </c>
      <c r="I656" s="34" t="s">
        <v>77</v>
      </c>
      <c r="J656" s="34"/>
      <c r="K656" s="33" t="s">
        <v>129</v>
      </c>
      <c r="L656" s="32"/>
      <c r="M656" s="32"/>
      <c r="N656" s="32" t="s">
        <v>3174</v>
      </c>
      <c r="O656" s="32" t="s">
        <v>3174</v>
      </c>
      <c r="P656" s="33"/>
      <c r="Q656" s="33"/>
      <c r="R656" s="33"/>
      <c r="S656" s="33"/>
      <c r="T656" s="33"/>
      <c r="U656" s="33"/>
      <c r="V656" s="34" t="s">
        <v>92</v>
      </c>
      <c r="W656" s="33" t="s">
        <v>3175</v>
      </c>
      <c r="X656" s="33"/>
      <c r="Y656" s="31" t="s">
        <v>3176</v>
      </c>
    </row>
    <row r="657" spans="1:25" ht="51" x14ac:dyDescent="0.2">
      <c r="A657" s="30" t="s">
        <v>3158</v>
      </c>
      <c r="B657" s="33"/>
      <c r="C657" s="30" t="s">
        <v>3177</v>
      </c>
      <c r="D657" s="33">
        <v>1990</v>
      </c>
      <c r="E657" s="30" t="s">
        <v>3158</v>
      </c>
      <c r="F657" s="34" t="s">
        <v>77</v>
      </c>
      <c r="G657" s="34"/>
      <c r="H657" s="34" t="s">
        <v>77</v>
      </c>
      <c r="I657" s="34" t="s">
        <v>77</v>
      </c>
      <c r="J657" s="34"/>
      <c r="K657" s="33" t="s">
        <v>134</v>
      </c>
      <c r="L657" s="32"/>
      <c r="M657" s="32"/>
      <c r="N657" s="32" t="s">
        <v>3178</v>
      </c>
      <c r="O657" s="32" t="s">
        <v>3178</v>
      </c>
      <c r="P657" s="33"/>
      <c r="Q657" s="33"/>
      <c r="R657" s="33"/>
      <c r="S657" s="33"/>
      <c r="T657" s="33"/>
      <c r="U657" s="33"/>
      <c r="V657" s="34" t="s">
        <v>136</v>
      </c>
      <c r="W657" s="33" t="s">
        <v>3179</v>
      </c>
      <c r="X657" s="33"/>
      <c r="Y657" s="31" t="s">
        <v>2668</v>
      </c>
    </row>
    <row r="658" spans="1:25" ht="51" x14ac:dyDescent="0.2">
      <c r="A658" s="30" t="s">
        <v>3180</v>
      </c>
      <c r="B658" s="33"/>
      <c r="C658" s="30" t="s">
        <v>3181</v>
      </c>
      <c r="D658" s="33">
        <v>1990</v>
      </c>
      <c r="E658" s="30" t="s">
        <v>3182</v>
      </c>
      <c r="F658" s="34"/>
      <c r="G658" s="34"/>
      <c r="H658" s="45" t="s">
        <v>121</v>
      </c>
      <c r="I658" s="34"/>
      <c r="J658" s="34"/>
      <c r="K658" s="33" t="s">
        <v>134</v>
      </c>
      <c r="L658" s="32"/>
      <c r="M658" s="32"/>
      <c r="N658" s="32"/>
      <c r="O658" s="32"/>
      <c r="P658" s="33"/>
      <c r="Q658" s="33"/>
      <c r="R658" s="33"/>
      <c r="S658" s="33"/>
      <c r="T658" s="33"/>
      <c r="U658" s="33"/>
      <c r="V658" s="34" t="s">
        <v>100</v>
      </c>
      <c r="W658" s="33"/>
      <c r="X658" s="33"/>
      <c r="Y658" s="31" t="s">
        <v>114</v>
      </c>
    </row>
    <row r="659" spans="1:25" ht="25.5" x14ac:dyDescent="0.2">
      <c r="A659" s="30" t="s">
        <v>3183</v>
      </c>
      <c r="B659" s="33"/>
      <c r="C659" s="30" t="s">
        <v>3184</v>
      </c>
      <c r="D659" s="33">
        <v>1990</v>
      </c>
      <c r="E659" s="30" t="s">
        <v>3185</v>
      </c>
      <c r="F659" s="34"/>
      <c r="G659" s="34"/>
      <c r="H659" s="34"/>
      <c r="I659" s="34" t="s">
        <v>77</v>
      </c>
      <c r="J659" s="34"/>
      <c r="K659" s="33" t="s">
        <v>155</v>
      </c>
      <c r="L659" s="32"/>
      <c r="M659" s="32"/>
      <c r="N659" s="32" t="s">
        <v>1168</v>
      </c>
      <c r="O659" s="32" t="s">
        <v>1168</v>
      </c>
      <c r="P659" s="33"/>
      <c r="Q659" s="33"/>
      <c r="R659" s="33"/>
      <c r="S659" s="33"/>
      <c r="T659" s="33"/>
      <c r="U659" s="33"/>
      <c r="V659" s="34" t="s">
        <v>136</v>
      </c>
      <c r="W659" s="33" t="s">
        <v>3186</v>
      </c>
      <c r="X659" s="33"/>
      <c r="Y659" s="31" t="s">
        <v>1867</v>
      </c>
    </row>
    <row r="660" spans="1:25" ht="25.5" x14ac:dyDescent="0.2">
      <c r="A660" s="30" t="s">
        <v>3187</v>
      </c>
      <c r="B660" s="33" t="s">
        <v>3188</v>
      </c>
      <c r="C660" s="30" t="s">
        <v>3189</v>
      </c>
      <c r="D660" s="33">
        <v>1990</v>
      </c>
      <c r="E660" s="30" t="s">
        <v>1087</v>
      </c>
      <c r="F660" s="34" t="s">
        <v>77</v>
      </c>
      <c r="G660" s="34"/>
      <c r="H660" s="34" t="s">
        <v>77</v>
      </c>
      <c r="I660" s="34"/>
      <c r="J660" s="34"/>
      <c r="K660" s="33" t="s">
        <v>126</v>
      </c>
      <c r="L660" s="32">
        <v>58</v>
      </c>
      <c r="M660" s="32">
        <v>1</v>
      </c>
      <c r="N660" s="32">
        <v>29</v>
      </c>
      <c r="O660" s="32">
        <v>35</v>
      </c>
      <c r="P660" s="33"/>
      <c r="Q660" s="33" t="s">
        <v>3190</v>
      </c>
      <c r="R660" s="33"/>
      <c r="S660" s="33"/>
      <c r="T660" s="33"/>
      <c r="U660" s="33"/>
      <c r="V660" s="34" t="s">
        <v>100</v>
      </c>
      <c r="W660" s="33"/>
      <c r="X660" s="33" t="s">
        <v>3191</v>
      </c>
      <c r="Y660" s="31" t="s">
        <v>166</v>
      </c>
    </row>
    <row r="661" spans="1:25" ht="25.5" customHeight="1" x14ac:dyDescent="0.2">
      <c r="A661" s="30" t="s">
        <v>3192</v>
      </c>
      <c r="B661" s="33"/>
      <c r="C661" s="30" t="s">
        <v>3193</v>
      </c>
      <c r="D661" s="33">
        <v>1990</v>
      </c>
      <c r="E661" s="30" t="s">
        <v>3194</v>
      </c>
      <c r="F661" s="34" t="s">
        <v>77</v>
      </c>
      <c r="G661" s="34"/>
      <c r="H661" s="34" t="s">
        <v>77</v>
      </c>
      <c r="I661" s="34" t="s">
        <v>77</v>
      </c>
      <c r="J661" s="34"/>
      <c r="K661" s="33" t="s">
        <v>134</v>
      </c>
      <c r="L661" s="32"/>
      <c r="M661" s="32"/>
      <c r="N661" s="32">
        <v>135</v>
      </c>
      <c r="O661" s="32">
        <v>173</v>
      </c>
      <c r="P661" s="33"/>
      <c r="Q661" s="33"/>
      <c r="R661" s="33"/>
      <c r="S661" s="33"/>
      <c r="T661" s="33"/>
      <c r="U661" s="33"/>
      <c r="V661" s="34" t="s">
        <v>136</v>
      </c>
      <c r="W661" s="33" t="s">
        <v>3195</v>
      </c>
      <c r="X661" s="33"/>
      <c r="Y661" s="31" t="s">
        <v>1318</v>
      </c>
    </row>
    <row r="662" spans="1:25" ht="51" x14ac:dyDescent="0.2">
      <c r="A662" s="30" t="s">
        <v>3196</v>
      </c>
      <c r="B662" s="33"/>
      <c r="C662" s="30" t="s">
        <v>3197</v>
      </c>
      <c r="D662" s="33">
        <v>1990</v>
      </c>
      <c r="E662" s="30" t="s">
        <v>3158</v>
      </c>
      <c r="F662" s="45"/>
      <c r="G662" s="45"/>
      <c r="H662" s="45">
        <v>4</v>
      </c>
      <c r="I662" s="45">
        <v>4</v>
      </c>
      <c r="J662" s="34"/>
      <c r="K662" s="33" t="s">
        <v>1972</v>
      </c>
      <c r="L662" s="32"/>
      <c r="M662" s="32"/>
      <c r="N662" s="32">
        <v>53</v>
      </c>
      <c r="O662" s="32">
        <v>54</v>
      </c>
      <c r="P662" s="33"/>
      <c r="Q662" s="33"/>
      <c r="R662" s="33"/>
      <c r="S662" s="33"/>
      <c r="T662" s="33"/>
      <c r="U662" s="33"/>
      <c r="V662" s="34" t="s">
        <v>100</v>
      </c>
      <c r="W662" s="33"/>
      <c r="X662" s="33"/>
      <c r="Y662" s="31" t="s">
        <v>114</v>
      </c>
    </row>
    <row r="663" spans="1:25" ht="25.5" customHeight="1" x14ac:dyDescent="0.2">
      <c r="A663" s="30" t="s">
        <v>3198</v>
      </c>
      <c r="B663" s="33" t="s">
        <v>3199</v>
      </c>
      <c r="C663" s="30" t="s">
        <v>3200</v>
      </c>
      <c r="D663" s="33">
        <v>1990</v>
      </c>
      <c r="E663" s="30" t="s">
        <v>2709</v>
      </c>
      <c r="F663" s="34" t="s">
        <v>77</v>
      </c>
      <c r="G663" s="34"/>
      <c r="H663" s="34"/>
      <c r="I663" s="34"/>
      <c r="J663" s="34"/>
      <c r="K663" s="33" t="s">
        <v>210</v>
      </c>
      <c r="L663" s="32">
        <v>6</v>
      </c>
      <c r="M663" s="32">
        <v>5</v>
      </c>
      <c r="N663" s="32">
        <v>853</v>
      </c>
      <c r="O663" s="32">
        <v>863</v>
      </c>
      <c r="P663" s="33"/>
      <c r="Q663" s="33" t="s">
        <v>3201</v>
      </c>
      <c r="R663" s="33"/>
      <c r="S663" s="33"/>
      <c r="T663" s="33"/>
      <c r="U663" s="33"/>
      <c r="V663" s="34" t="s">
        <v>100</v>
      </c>
      <c r="W663" s="33"/>
      <c r="X663" s="33" t="s">
        <v>3202</v>
      </c>
      <c r="Y663" s="31" t="s">
        <v>143</v>
      </c>
    </row>
    <row r="664" spans="1:25" ht="38.25" x14ac:dyDescent="0.2">
      <c r="A664" s="30" t="s">
        <v>3203</v>
      </c>
      <c r="B664" s="33" t="s">
        <v>3204</v>
      </c>
      <c r="C664" s="30" t="s">
        <v>3205</v>
      </c>
      <c r="D664" s="33">
        <v>1990</v>
      </c>
      <c r="E664" s="30" t="s">
        <v>3206</v>
      </c>
      <c r="F664" s="34"/>
      <c r="G664" s="34"/>
      <c r="H664" s="34"/>
      <c r="I664" s="34"/>
      <c r="J664" s="34"/>
      <c r="K664" s="33" t="s">
        <v>210</v>
      </c>
      <c r="L664" s="32">
        <v>182</v>
      </c>
      <c r="M664" s="32">
        <v>45385</v>
      </c>
      <c r="N664" s="32">
        <v>279</v>
      </c>
      <c r="O664" s="32">
        <v>300</v>
      </c>
      <c r="P664" s="33" t="s">
        <v>3207</v>
      </c>
      <c r="Q664" s="33"/>
      <c r="R664" s="33"/>
      <c r="S664" s="33"/>
      <c r="T664" s="33"/>
      <c r="U664" s="33"/>
      <c r="V664" s="34" t="s">
        <v>100</v>
      </c>
      <c r="W664" s="33"/>
      <c r="X664" s="33" t="s">
        <v>3208</v>
      </c>
      <c r="Y664" s="31" t="s">
        <v>166</v>
      </c>
    </row>
    <row r="665" spans="1:25" ht="25.5" x14ac:dyDescent="0.2">
      <c r="A665" s="30" t="s">
        <v>3209</v>
      </c>
      <c r="B665" s="33" t="s">
        <v>3210</v>
      </c>
      <c r="C665" s="30" t="s">
        <v>3211</v>
      </c>
      <c r="D665" s="33">
        <v>1990</v>
      </c>
      <c r="E665" s="30" t="s">
        <v>3212</v>
      </c>
      <c r="F665" s="34"/>
      <c r="G665" s="34"/>
      <c r="H665" s="34"/>
      <c r="I665" s="34"/>
      <c r="J665" s="34" t="s">
        <v>77</v>
      </c>
      <c r="K665" s="33" t="s">
        <v>186</v>
      </c>
      <c r="L665" s="32">
        <v>38</v>
      </c>
      <c r="M665" s="32">
        <v>3</v>
      </c>
      <c r="N665" s="32">
        <v>211</v>
      </c>
      <c r="O665" s="32">
        <v>215</v>
      </c>
      <c r="P665" s="33"/>
      <c r="Q665" s="33"/>
      <c r="R665" s="33"/>
      <c r="S665" s="33"/>
      <c r="T665" s="33"/>
      <c r="U665" s="33"/>
      <c r="V665" s="34" t="s">
        <v>100</v>
      </c>
      <c r="W665" s="33"/>
      <c r="X665" s="33" t="s">
        <v>3213</v>
      </c>
      <c r="Y665" s="31" t="s">
        <v>166</v>
      </c>
    </row>
    <row r="666" spans="1:25" ht="38.25" x14ac:dyDescent="0.2">
      <c r="A666" s="30" t="s">
        <v>3214</v>
      </c>
      <c r="B666" s="33"/>
      <c r="C666" s="30" t="s">
        <v>3215</v>
      </c>
      <c r="D666" s="33">
        <v>1990</v>
      </c>
      <c r="E666" s="30"/>
      <c r="F666" s="34" t="s">
        <v>77</v>
      </c>
      <c r="G666" s="34"/>
      <c r="H666" s="34" t="s">
        <v>77</v>
      </c>
      <c r="I666" s="34" t="s">
        <v>77</v>
      </c>
      <c r="J666" s="34"/>
      <c r="K666" s="33" t="s">
        <v>218</v>
      </c>
      <c r="L666" s="32"/>
      <c r="M666" s="32"/>
      <c r="N666" s="32">
        <v>182</v>
      </c>
      <c r="O666" s="32">
        <v>185</v>
      </c>
      <c r="P666" s="33"/>
      <c r="Q666" s="33"/>
      <c r="R666" s="33"/>
      <c r="S666" s="33"/>
      <c r="T666" s="33"/>
      <c r="U666" s="33"/>
      <c r="V666" s="34" t="s">
        <v>107</v>
      </c>
      <c r="W666" s="33" t="s">
        <v>3216</v>
      </c>
      <c r="X666" s="33"/>
      <c r="Y666" s="31" t="s">
        <v>2136</v>
      </c>
    </row>
    <row r="667" spans="1:25" ht="25.5" x14ac:dyDescent="0.2">
      <c r="A667" s="30" t="s">
        <v>3217</v>
      </c>
      <c r="B667" s="33"/>
      <c r="C667" s="30" t="s">
        <v>3218</v>
      </c>
      <c r="D667" s="33">
        <v>1990</v>
      </c>
      <c r="E667" s="30" t="s">
        <v>3219</v>
      </c>
      <c r="F667" s="45"/>
      <c r="G667" s="45"/>
      <c r="H667" s="45"/>
      <c r="I667" s="45">
        <v>1</v>
      </c>
      <c r="J667" s="34"/>
      <c r="K667" s="33" t="s">
        <v>412</v>
      </c>
      <c r="L667" s="32"/>
      <c r="M667" s="32"/>
      <c r="N667" s="32" t="s">
        <v>122</v>
      </c>
      <c r="O667" s="32" t="s">
        <v>122</v>
      </c>
      <c r="P667" s="33"/>
      <c r="Q667" s="33"/>
      <c r="R667" s="33"/>
      <c r="S667" s="33"/>
      <c r="T667" s="33"/>
      <c r="U667" s="33"/>
      <c r="V667" s="34" t="s">
        <v>219</v>
      </c>
      <c r="W667" s="33"/>
      <c r="X667" s="33"/>
      <c r="Y667" s="31" t="s">
        <v>114</v>
      </c>
    </row>
    <row r="668" spans="1:25" ht="38.25" x14ac:dyDescent="0.2">
      <c r="A668" s="30" t="s">
        <v>3220</v>
      </c>
      <c r="B668" s="33" t="s">
        <v>3221</v>
      </c>
      <c r="C668" s="30" t="s">
        <v>3222</v>
      </c>
      <c r="D668" s="33">
        <v>1990</v>
      </c>
      <c r="E668" s="30" t="s">
        <v>3223</v>
      </c>
      <c r="F668" s="34" t="s">
        <v>77</v>
      </c>
      <c r="G668" s="34"/>
      <c r="H668" s="34" t="s">
        <v>77</v>
      </c>
      <c r="I668" s="34" t="s">
        <v>77</v>
      </c>
      <c r="J668" s="34"/>
      <c r="K668" s="33" t="s">
        <v>126</v>
      </c>
      <c r="L668" s="32">
        <v>3</v>
      </c>
      <c r="M668" s="32">
        <v>4</v>
      </c>
      <c r="N668" s="32">
        <v>253</v>
      </c>
      <c r="O668" s="32">
        <v>263</v>
      </c>
      <c r="P668" s="33" t="s">
        <v>3224</v>
      </c>
      <c r="Q668" s="33" t="str">
        <f>HYPERLINK("http://dx.doi.org/10.1051/alr:1990027","http://dx.doi.org/10.1051/alr:1990027")</f>
        <v>http://dx.doi.org/10.1051/alr:1990027</v>
      </c>
      <c r="R668" s="33"/>
      <c r="S668" s="33"/>
      <c r="T668" s="33"/>
      <c r="U668" s="33"/>
      <c r="V668" s="34" t="s">
        <v>100</v>
      </c>
      <c r="W668" s="33" t="s">
        <v>3225</v>
      </c>
      <c r="X668" s="33"/>
      <c r="Y668" s="31" t="s">
        <v>143</v>
      </c>
    </row>
    <row r="669" spans="1:25" ht="25.5" x14ac:dyDescent="0.2">
      <c r="A669" s="30" t="s">
        <v>3226</v>
      </c>
      <c r="B669" s="33"/>
      <c r="C669" s="30" t="s">
        <v>3227</v>
      </c>
      <c r="D669" s="33">
        <v>1990</v>
      </c>
      <c r="E669" s="30" t="s">
        <v>3228</v>
      </c>
      <c r="F669" s="45"/>
      <c r="G669" s="45" t="s">
        <v>121</v>
      </c>
      <c r="H669" s="45"/>
      <c r="I669" s="45"/>
      <c r="J669" s="45"/>
      <c r="K669" s="33" t="s">
        <v>412</v>
      </c>
      <c r="L669" s="32"/>
      <c r="M669" s="32"/>
      <c r="N669" s="32"/>
      <c r="O669" s="32"/>
      <c r="P669" s="33"/>
      <c r="Q669" s="33"/>
      <c r="R669" s="33"/>
      <c r="S669" s="33"/>
      <c r="T669" s="33"/>
      <c r="U669" s="33"/>
      <c r="V669" s="34" t="s">
        <v>219</v>
      </c>
      <c r="W669" s="33"/>
      <c r="X669" s="33"/>
      <c r="Y669" s="31" t="s">
        <v>114</v>
      </c>
    </row>
    <row r="670" spans="1:25" ht="25.5" x14ac:dyDescent="0.2">
      <c r="A670" s="30" t="s">
        <v>3229</v>
      </c>
      <c r="B670" s="33"/>
      <c r="C670" s="30" t="s">
        <v>3230</v>
      </c>
      <c r="D670" s="33">
        <v>1989</v>
      </c>
      <c r="E670" s="30" t="s">
        <v>3102</v>
      </c>
      <c r="F670" s="45" t="s">
        <v>1986</v>
      </c>
      <c r="G670" s="45"/>
      <c r="H670" s="45" t="s">
        <v>1986</v>
      </c>
      <c r="I670" s="45" t="s">
        <v>1986</v>
      </c>
      <c r="J670" s="34"/>
      <c r="K670" s="33" t="s">
        <v>218</v>
      </c>
      <c r="L670" s="32"/>
      <c r="M670" s="32"/>
      <c r="N670" s="32">
        <v>17</v>
      </c>
      <c r="O670" s="32">
        <v>27</v>
      </c>
      <c r="P670" s="33"/>
      <c r="Q670" s="33"/>
      <c r="R670" s="33" t="s">
        <v>3104</v>
      </c>
      <c r="S670" s="33">
        <v>32584</v>
      </c>
      <c r="T670" s="33" t="s">
        <v>813</v>
      </c>
      <c r="U670" s="33" t="s">
        <v>3105</v>
      </c>
      <c r="V670" s="34" t="s">
        <v>551</v>
      </c>
      <c r="W670" s="33"/>
      <c r="X670" s="33"/>
      <c r="Y670" s="31" t="s">
        <v>114</v>
      </c>
    </row>
    <row r="671" spans="1:25" x14ac:dyDescent="0.2">
      <c r="A671" s="30" t="s">
        <v>3231</v>
      </c>
      <c r="B671" s="33"/>
      <c r="C671" s="30" t="s">
        <v>3232</v>
      </c>
      <c r="D671" s="33">
        <v>1989</v>
      </c>
      <c r="E671" s="30" t="s">
        <v>198</v>
      </c>
      <c r="F671" s="34" t="s">
        <v>77</v>
      </c>
      <c r="G671" s="34"/>
      <c r="H671" s="34"/>
      <c r="I671" s="34"/>
      <c r="J671" s="34"/>
      <c r="K671" s="33" t="s">
        <v>218</v>
      </c>
      <c r="L671" s="32"/>
      <c r="M671" s="32"/>
      <c r="N671" s="32"/>
      <c r="O671" s="32"/>
      <c r="P671" s="33"/>
      <c r="Q671" s="33"/>
      <c r="R671" s="33"/>
      <c r="S671" s="33"/>
      <c r="T671" s="33"/>
      <c r="U671" s="33"/>
      <c r="V671" s="34" t="s">
        <v>92</v>
      </c>
      <c r="W671" s="33"/>
      <c r="X671" s="33" t="s">
        <v>3233</v>
      </c>
      <c r="Y671" s="31" t="s">
        <v>199</v>
      </c>
    </row>
    <row r="672" spans="1:25" ht="38.25" x14ac:dyDescent="0.2">
      <c r="A672" s="30" t="s">
        <v>3234</v>
      </c>
      <c r="B672" s="33"/>
      <c r="C672" s="30" t="s">
        <v>3235</v>
      </c>
      <c r="D672" s="33">
        <v>1989</v>
      </c>
      <c r="E672" s="30" t="s">
        <v>3236</v>
      </c>
      <c r="F672" s="34"/>
      <c r="G672" s="34"/>
      <c r="H672" s="34"/>
      <c r="I672" s="34" t="s">
        <v>77</v>
      </c>
      <c r="J672" s="34"/>
      <c r="K672" s="33" t="s">
        <v>412</v>
      </c>
      <c r="L672" s="32">
        <v>86</v>
      </c>
      <c r="M672" s="32">
        <v>10</v>
      </c>
      <c r="N672" s="32">
        <v>429</v>
      </c>
      <c r="O672" s="32">
        <v>440</v>
      </c>
      <c r="P672" s="33"/>
      <c r="Q672" s="33"/>
      <c r="R672" s="33"/>
      <c r="S672" s="33"/>
      <c r="T672" s="33"/>
      <c r="U672" s="33"/>
      <c r="V672" s="34" t="s">
        <v>100</v>
      </c>
      <c r="W672" s="33" t="s">
        <v>3237</v>
      </c>
      <c r="X672" s="33"/>
      <c r="Y672" s="31" t="s">
        <v>2103</v>
      </c>
    </row>
    <row r="673" spans="1:25" ht="27" customHeight="1" x14ac:dyDescent="0.2">
      <c r="A673" s="30" t="s">
        <v>3238</v>
      </c>
      <c r="B673" s="33"/>
      <c r="C673" s="30" t="s">
        <v>3239</v>
      </c>
      <c r="D673" s="33">
        <v>1989</v>
      </c>
      <c r="E673" s="30" t="s">
        <v>3102</v>
      </c>
      <c r="F673" s="34" t="s">
        <v>77</v>
      </c>
      <c r="G673" s="34"/>
      <c r="H673" s="34" t="s">
        <v>77</v>
      </c>
      <c r="I673" s="34" t="s">
        <v>77</v>
      </c>
      <c r="J673" s="34"/>
      <c r="K673" s="33" t="s">
        <v>218</v>
      </c>
      <c r="L673" s="32"/>
      <c r="M673" s="32"/>
      <c r="N673" s="32">
        <v>3</v>
      </c>
      <c r="O673" s="32">
        <v>57</v>
      </c>
      <c r="P673" s="33"/>
      <c r="Q673" s="33"/>
      <c r="R673" s="33" t="s">
        <v>3104</v>
      </c>
      <c r="S673" s="33">
        <v>32584</v>
      </c>
      <c r="T673" s="33" t="s">
        <v>813</v>
      </c>
      <c r="U673" s="33" t="s">
        <v>3105</v>
      </c>
      <c r="V673" s="34" t="s">
        <v>551</v>
      </c>
      <c r="W673" s="33" t="s">
        <v>3240</v>
      </c>
      <c r="X673" s="33"/>
      <c r="Y673" s="31" t="s">
        <v>3241</v>
      </c>
    </row>
    <row r="674" spans="1:25" ht="38.25" x14ac:dyDescent="0.2">
      <c r="A674" s="30" t="s">
        <v>3242</v>
      </c>
      <c r="B674" s="33" t="s">
        <v>3243</v>
      </c>
      <c r="C674" s="30" t="s">
        <v>3244</v>
      </c>
      <c r="D674" s="33">
        <v>1989</v>
      </c>
      <c r="E674" s="30" t="s">
        <v>3245</v>
      </c>
      <c r="F674" s="34"/>
      <c r="G674" s="34"/>
      <c r="H674" s="34"/>
      <c r="I674" s="34"/>
      <c r="J674" s="34" t="s">
        <v>77</v>
      </c>
      <c r="K674" s="33" t="s">
        <v>117</v>
      </c>
      <c r="L674" s="32">
        <v>2</v>
      </c>
      <c r="M674" s="32">
        <v>1</v>
      </c>
      <c r="N674" s="32">
        <v>71</v>
      </c>
      <c r="O674" s="32">
        <v>93</v>
      </c>
      <c r="P674" s="33" t="s">
        <v>3246</v>
      </c>
      <c r="Q674" s="33"/>
      <c r="R674" s="33"/>
      <c r="S674" s="33"/>
      <c r="T674" s="33"/>
      <c r="U674" s="33"/>
      <c r="V674" s="34" t="s">
        <v>100</v>
      </c>
      <c r="W674" s="33"/>
      <c r="X674" s="33" t="s">
        <v>3247</v>
      </c>
      <c r="Y674" s="31" t="s">
        <v>166</v>
      </c>
    </row>
    <row r="675" spans="1:25" ht="38.25" x14ac:dyDescent="0.2">
      <c r="A675" s="30" t="s">
        <v>3248</v>
      </c>
      <c r="B675" s="33"/>
      <c r="C675" s="30" t="s">
        <v>3249</v>
      </c>
      <c r="D675" s="33">
        <v>1989</v>
      </c>
      <c r="E675" s="30" t="s">
        <v>3250</v>
      </c>
      <c r="F675" s="45" t="s">
        <v>121</v>
      </c>
      <c r="G675" s="45"/>
      <c r="H675" s="45" t="s">
        <v>121</v>
      </c>
      <c r="I675" s="45" t="s">
        <v>121</v>
      </c>
      <c r="J675" s="34"/>
      <c r="K675" s="33" t="s">
        <v>218</v>
      </c>
      <c r="L675" s="32"/>
      <c r="M675" s="32"/>
      <c r="N675" s="32" t="s">
        <v>3251</v>
      </c>
      <c r="O675" s="32" t="s">
        <v>3251</v>
      </c>
      <c r="P675" s="33"/>
      <c r="Q675" s="33"/>
      <c r="R675" s="33"/>
      <c r="S675" s="33"/>
      <c r="T675" s="33"/>
      <c r="U675" s="33"/>
      <c r="V675" s="34" t="s">
        <v>92</v>
      </c>
      <c r="W675" s="33"/>
      <c r="X675" s="33"/>
      <c r="Y675" s="31" t="s">
        <v>114</v>
      </c>
    </row>
    <row r="676" spans="1:25" ht="25.5" x14ac:dyDescent="0.2">
      <c r="A676" s="30" t="s">
        <v>3252</v>
      </c>
      <c r="B676" s="33"/>
      <c r="C676" s="30" t="s">
        <v>3253</v>
      </c>
      <c r="D676" s="33">
        <v>1989</v>
      </c>
      <c r="E676" s="30" t="s">
        <v>3102</v>
      </c>
      <c r="F676" s="45"/>
      <c r="G676" s="45"/>
      <c r="H676" s="45" t="s">
        <v>1986</v>
      </c>
      <c r="I676" s="45" t="s">
        <v>1986</v>
      </c>
      <c r="J676" s="34"/>
      <c r="K676" s="33" t="s">
        <v>906</v>
      </c>
      <c r="L676" s="32"/>
      <c r="M676" s="32"/>
      <c r="N676" s="32">
        <v>27</v>
      </c>
      <c r="O676" s="32">
        <v>52</v>
      </c>
      <c r="P676" s="33"/>
      <c r="Q676" s="33"/>
      <c r="R676" s="33" t="s">
        <v>3104</v>
      </c>
      <c r="S676" s="33">
        <v>32584</v>
      </c>
      <c r="T676" s="33" t="s">
        <v>813</v>
      </c>
      <c r="U676" s="33" t="s">
        <v>3105</v>
      </c>
      <c r="V676" s="34" t="s">
        <v>551</v>
      </c>
      <c r="W676" s="33"/>
      <c r="X676" s="33"/>
      <c r="Y676" s="31" t="s">
        <v>114</v>
      </c>
    </row>
    <row r="677" spans="1:25" ht="25.5" x14ac:dyDescent="0.2">
      <c r="A677" s="30" t="s">
        <v>3254</v>
      </c>
      <c r="B677" s="33"/>
      <c r="C677" s="30" t="s">
        <v>3255</v>
      </c>
      <c r="D677" s="33">
        <v>1989</v>
      </c>
      <c r="E677" s="30" t="s">
        <v>3256</v>
      </c>
      <c r="F677" s="34"/>
      <c r="G677" s="34"/>
      <c r="H677" s="34" t="s">
        <v>77</v>
      </c>
      <c r="I677" s="34"/>
      <c r="J677" s="34"/>
      <c r="K677" s="33" t="s">
        <v>89</v>
      </c>
      <c r="L677" s="32">
        <v>78</v>
      </c>
      <c r="M677" s="32"/>
      <c r="N677" s="32">
        <v>13</v>
      </c>
      <c r="O677" s="32">
        <v>17</v>
      </c>
      <c r="P677" s="33"/>
      <c r="Q677" s="33"/>
      <c r="R677" s="33"/>
      <c r="S677" s="33"/>
      <c r="T677" s="33"/>
      <c r="U677" s="33"/>
      <c r="V677" s="34" t="s">
        <v>100</v>
      </c>
      <c r="W677" s="33" t="s">
        <v>3257</v>
      </c>
      <c r="X677" s="33"/>
      <c r="Y677" s="31" t="s">
        <v>1318</v>
      </c>
    </row>
    <row r="678" spans="1:25" ht="51" x14ac:dyDescent="0.2">
      <c r="A678" s="30" t="s">
        <v>3258</v>
      </c>
      <c r="B678" s="33"/>
      <c r="C678" s="30" t="s">
        <v>3259</v>
      </c>
      <c r="D678" s="33">
        <v>1989</v>
      </c>
      <c r="E678" s="30" t="s">
        <v>3260</v>
      </c>
      <c r="F678" s="34" t="s">
        <v>77</v>
      </c>
      <c r="G678" s="34"/>
      <c r="H678" s="34" t="s">
        <v>77</v>
      </c>
      <c r="I678" s="34" t="s">
        <v>77</v>
      </c>
      <c r="J678" s="34"/>
      <c r="K678" s="33" t="s">
        <v>113</v>
      </c>
      <c r="L678" s="32"/>
      <c r="M678" s="32"/>
      <c r="N678" s="32">
        <v>1</v>
      </c>
      <c r="O678" s="32">
        <v>18</v>
      </c>
      <c r="P678" s="33"/>
      <c r="Q678" s="33"/>
      <c r="R678" s="33"/>
      <c r="S678" s="33"/>
      <c r="T678" s="33"/>
      <c r="U678" s="33"/>
      <c r="V678" s="34" t="s">
        <v>290</v>
      </c>
      <c r="W678" s="33" t="s">
        <v>3261</v>
      </c>
      <c r="X678" s="33"/>
      <c r="Y678" s="31" t="s">
        <v>3070</v>
      </c>
    </row>
    <row r="679" spans="1:25" ht="63.75" x14ac:dyDescent="0.2">
      <c r="A679" s="30" t="s">
        <v>3262</v>
      </c>
      <c r="B679" s="33"/>
      <c r="C679" s="30" t="s">
        <v>3263</v>
      </c>
      <c r="D679" s="33">
        <v>1989</v>
      </c>
      <c r="E679" s="30" t="s">
        <v>3264</v>
      </c>
      <c r="F679" s="34" t="s">
        <v>77</v>
      </c>
      <c r="G679" s="34"/>
      <c r="H679" s="34" t="s">
        <v>77</v>
      </c>
      <c r="I679" s="34" t="s">
        <v>77</v>
      </c>
      <c r="J679" s="34"/>
      <c r="K679" s="33" t="s">
        <v>134</v>
      </c>
      <c r="L679" s="32"/>
      <c r="M679" s="32"/>
      <c r="N679" s="32">
        <v>199</v>
      </c>
      <c r="O679" s="32">
        <v>215</v>
      </c>
      <c r="P679" s="33"/>
      <c r="Q679" s="33"/>
      <c r="R679" s="33" t="s">
        <v>3265</v>
      </c>
      <c r="S679" s="33" t="s">
        <v>3266</v>
      </c>
      <c r="T679" s="33" t="s">
        <v>813</v>
      </c>
      <c r="U679" s="33"/>
      <c r="V679" s="34" t="s">
        <v>100</v>
      </c>
      <c r="W679" s="33" t="s">
        <v>3267</v>
      </c>
      <c r="X679" s="33"/>
      <c r="Y679" s="31" t="s">
        <v>1644</v>
      </c>
    </row>
    <row r="680" spans="1:25" ht="25.5" x14ac:dyDescent="0.2">
      <c r="A680" s="30" t="s">
        <v>3135</v>
      </c>
      <c r="B680" s="33"/>
      <c r="C680" s="30" t="s">
        <v>3268</v>
      </c>
      <c r="D680" s="33">
        <v>1989</v>
      </c>
      <c r="E680" s="30" t="s">
        <v>3269</v>
      </c>
      <c r="F680" s="34" t="s">
        <v>77</v>
      </c>
      <c r="G680" s="34"/>
      <c r="H680" s="34"/>
      <c r="I680" s="34"/>
      <c r="J680" s="34"/>
      <c r="K680" s="33" t="s">
        <v>126</v>
      </c>
      <c r="L680" s="32"/>
      <c r="M680" s="32"/>
      <c r="N680" s="32" t="s">
        <v>1889</v>
      </c>
      <c r="O680" s="32" t="s">
        <v>1889</v>
      </c>
      <c r="P680" s="33"/>
      <c r="Q680" s="33"/>
      <c r="R680" s="33"/>
      <c r="S680" s="33"/>
      <c r="T680" s="33"/>
      <c r="U680" s="33"/>
      <c r="V680" s="34" t="s">
        <v>136</v>
      </c>
      <c r="W680" s="33" t="s">
        <v>3270</v>
      </c>
      <c r="X680" s="33"/>
      <c r="Y680" s="31" t="s">
        <v>3271</v>
      </c>
    </row>
    <row r="681" spans="1:25" ht="38.25" x14ac:dyDescent="0.2">
      <c r="A681" s="30" t="s">
        <v>3272</v>
      </c>
      <c r="B681" s="33" t="s">
        <v>3273</v>
      </c>
      <c r="C681" s="30" t="s">
        <v>3274</v>
      </c>
      <c r="D681" s="33">
        <v>1989</v>
      </c>
      <c r="E681" s="30" t="s">
        <v>3275</v>
      </c>
      <c r="F681" s="34"/>
      <c r="G681" s="34" t="s">
        <v>77</v>
      </c>
      <c r="H681" s="34"/>
      <c r="I681" s="34"/>
      <c r="J681" s="34"/>
      <c r="K681" s="33" t="s">
        <v>126</v>
      </c>
      <c r="L681" s="32">
        <v>10</v>
      </c>
      <c r="M681" s="32">
        <v>1</v>
      </c>
      <c r="N681" s="32">
        <v>37</v>
      </c>
      <c r="O681" s="32">
        <v>50</v>
      </c>
      <c r="P681" s="33"/>
      <c r="Q681" s="33" t="s">
        <v>3276</v>
      </c>
      <c r="R681" s="33"/>
      <c r="S681" s="33"/>
      <c r="T681" s="33"/>
      <c r="U681" s="33"/>
      <c r="V681" s="34" t="s">
        <v>100</v>
      </c>
      <c r="W681" s="33"/>
      <c r="X681" s="33" t="s">
        <v>3277</v>
      </c>
      <c r="Y681" s="31" t="s">
        <v>143</v>
      </c>
    </row>
    <row r="682" spans="1:25" ht="25.5" x14ac:dyDescent="0.2">
      <c r="A682" s="30" t="s">
        <v>3272</v>
      </c>
      <c r="B682" s="33" t="s">
        <v>3273</v>
      </c>
      <c r="C682" s="30" t="s">
        <v>3278</v>
      </c>
      <c r="D682" s="33">
        <v>1989</v>
      </c>
      <c r="E682" s="30" t="s">
        <v>1087</v>
      </c>
      <c r="F682" s="34" t="s">
        <v>77</v>
      </c>
      <c r="G682" s="34"/>
      <c r="H682" s="34" t="s">
        <v>77</v>
      </c>
      <c r="I682" s="34" t="s">
        <v>77</v>
      </c>
      <c r="J682" s="34"/>
      <c r="K682" s="33" t="s">
        <v>126</v>
      </c>
      <c r="L682" s="32">
        <v>57</v>
      </c>
      <c r="M682" s="32">
        <v>3</v>
      </c>
      <c r="N682" s="32">
        <v>172</v>
      </c>
      <c r="O682" s="32">
        <v>183</v>
      </c>
      <c r="P682" s="33"/>
      <c r="Q682" s="33" t="s">
        <v>3279</v>
      </c>
      <c r="R682" s="33"/>
      <c r="S682" s="33"/>
      <c r="T682" s="33"/>
      <c r="U682" s="33"/>
      <c r="V682" s="34" t="s">
        <v>100</v>
      </c>
      <c r="W682" s="33"/>
      <c r="X682" s="33" t="s">
        <v>3280</v>
      </c>
      <c r="Y682" s="31" t="s">
        <v>166</v>
      </c>
    </row>
    <row r="683" spans="1:25" x14ac:dyDescent="0.2">
      <c r="A683" s="30" t="s">
        <v>2090</v>
      </c>
      <c r="B683" s="33"/>
      <c r="C683" s="30" t="s">
        <v>3281</v>
      </c>
      <c r="D683" s="33">
        <v>1989</v>
      </c>
      <c r="E683" s="30" t="s">
        <v>3102</v>
      </c>
      <c r="F683" s="45" t="s">
        <v>1986</v>
      </c>
      <c r="G683" s="45"/>
      <c r="H683" s="45" t="s">
        <v>1986</v>
      </c>
      <c r="I683" s="45" t="s">
        <v>1986</v>
      </c>
      <c r="J683" s="34"/>
      <c r="K683" s="33" t="s">
        <v>126</v>
      </c>
      <c r="L683" s="32"/>
      <c r="M683" s="32"/>
      <c r="N683" s="32">
        <v>7</v>
      </c>
      <c r="O683" s="32">
        <v>15</v>
      </c>
      <c r="P683" s="33"/>
      <c r="Q683" s="33"/>
      <c r="R683" s="33" t="s">
        <v>3104</v>
      </c>
      <c r="S683" s="33">
        <v>32584</v>
      </c>
      <c r="T683" s="33" t="s">
        <v>813</v>
      </c>
      <c r="U683" s="33" t="s">
        <v>3105</v>
      </c>
      <c r="V683" s="34" t="s">
        <v>100</v>
      </c>
      <c r="W683" s="33"/>
      <c r="X683" s="33"/>
      <c r="Y683" s="31" t="s">
        <v>114</v>
      </c>
    </row>
    <row r="684" spans="1:25" ht="38.25" x14ac:dyDescent="0.2">
      <c r="A684" s="30" t="s">
        <v>3282</v>
      </c>
      <c r="B684" s="33" t="s">
        <v>3283</v>
      </c>
      <c r="C684" s="30" t="s">
        <v>3284</v>
      </c>
      <c r="D684" s="33">
        <v>1988</v>
      </c>
      <c r="E684" s="30" t="s">
        <v>3285</v>
      </c>
      <c r="F684" s="34"/>
      <c r="G684" s="34"/>
      <c r="H684" s="34"/>
      <c r="I684" s="34"/>
      <c r="J684" s="34" t="s">
        <v>77</v>
      </c>
      <c r="K684" s="33" t="s">
        <v>210</v>
      </c>
      <c r="L684" s="32">
        <v>214</v>
      </c>
      <c r="M684" s="32"/>
      <c r="N684" s="32">
        <v>81</v>
      </c>
      <c r="O684" s="32">
        <v>95</v>
      </c>
      <c r="P684" s="33" t="s">
        <v>3286</v>
      </c>
      <c r="Q684" s="33"/>
      <c r="R684" s="33"/>
      <c r="S684" s="33"/>
      <c r="T684" s="33"/>
      <c r="U684" s="33"/>
      <c r="V684" s="34" t="s">
        <v>100</v>
      </c>
      <c r="W684" s="33"/>
      <c r="X684" s="33" t="s">
        <v>3287</v>
      </c>
      <c r="Y684" s="31" t="s">
        <v>166</v>
      </c>
    </row>
    <row r="685" spans="1:25" ht="38.25" x14ac:dyDescent="0.2">
      <c r="A685" s="30" t="s">
        <v>3288</v>
      </c>
      <c r="B685" s="33"/>
      <c r="C685" s="30" t="s">
        <v>3289</v>
      </c>
      <c r="D685" s="33">
        <v>1988</v>
      </c>
      <c r="E685" s="30" t="s">
        <v>3290</v>
      </c>
      <c r="F685" s="45">
        <v>1</v>
      </c>
      <c r="G685" s="45"/>
      <c r="H685" s="45">
        <v>1</v>
      </c>
      <c r="I685" s="45">
        <v>1</v>
      </c>
      <c r="J685" s="34"/>
      <c r="K685" s="33" t="s">
        <v>117</v>
      </c>
      <c r="L685" s="32"/>
      <c r="M685" s="32"/>
      <c r="N685" s="32" t="s">
        <v>3291</v>
      </c>
      <c r="O685" s="32" t="s">
        <v>3291</v>
      </c>
      <c r="P685" s="33"/>
      <c r="Q685" s="33"/>
      <c r="R685" s="33"/>
      <c r="S685" s="33"/>
      <c r="T685" s="33"/>
      <c r="U685" s="33"/>
      <c r="V685" s="34" t="s">
        <v>92</v>
      </c>
      <c r="W685" s="33"/>
      <c r="X685" s="33"/>
      <c r="Y685" s="31" t="s">
        <v>114</v>
      </c>
    </row>
    <row r="686" spans="1:25" ht="25.5" x14ac:dyDescent="0.2">
      <c r="A686" s="30" t="s">
        <v>3292</v>
      </c>
      <c r="B686" s="33"/>
      <c r="C686" s="30" t="s">
        <v>3293</v>
      </c>
      <c r="D686" s="33">
        <v>1988</v>
      </c>
      <c r="E686" s="30" t="s">
        <v>3294</v>
      </c>
      <c r="F686" s="34"/>
      <c r="G686" s="34"/>
      <c r="H686" s="34" t="s">
        <v>77</v>
      </c>
      <c r="I686" s="34"/>
      <c r="J686" s="34"/>
      <c r="K686" s="33" t="s">
        <v>99</v>
      </c>
      <c r="L686" s="32" t="s">
        <v>3295</v>
      </c>
      <c r="M686" s="32" t="s">
        <v>3296</v>
      </c>
      <c r="N686" s="32">
        <v>119</v>
      </c>
      <c r="O686" s="32">
        <v>122</v>
      </c>
      <c r="P686" s="33"/>
      <c r="Q686" s="33"/>
      <c r="R686" s="33"/>
      <c r="S686" s="33"/>
      <c r="T686" s="33"/>
      <c r="U686" s="33"/>
      <c r="V686" s="34" t="s">
        <v>100</v>
      </c>
      <c r="W686" s="33" t="s">
        <v>3297</v>
      </c>
      <c r="X686" s="33"/>
      <c r="Y686" s="31" t="s">
        <v>1318</v>
      </c>
    </row>
    <row r="687" spans="1:25" ht="102" x14ac:dyDescent="0.2">
      <c r="A687" s="30" t="s">
        <v>3298</v>
      </c>
      <c r="B687" s="33" t="s">
        <v>3299</v>
      </c>
      <c r="C687" s="30" t="s">
        <v>3300</v>
      </c>
      <c r="D687" s="33">
        <v>1988</v>
      </c>
      <c r="E687" s="30" t="s">
        <v>3301</v>
      </c>
      <c r="F687" s="34"/>
      <c r="G687" s="34"/>
      <c r="H687" s="34"/>
      <c r="I687" s="34"/>
      <c r="J687" s="34" t="s">
        <v>77</v>
      </c>
      <c r="K687" s="33" t="s">
        <v>210</v>
      </c>
      <c r="L687" s="32"/>
      <c r="M687" s="32">
        <v>636</v>
      </c>
      <c r="N687" s="32">
        <v>67</v>
      </c>
      <c r="O687" s="32">
        <v>80</v>
      </c>
      <c r="P687" s="33"/>
      <c r="Q687" s="33"/>
      <c r="R687" s="33"/>
      <c r="S687" s="33"/>
      <c r="T687" s="33"/>
      <c r="U687" s="33"/>
      <c r="V687" s="34" t="s">
        <v>100</v>
      </c>
      <c r="W687" s="33"/>
      <c r="X687" s="33" t="s">
        <v>3302</v>
      </c>
      <c r="Y687" s="31" t="s">
        <v>166</v>
      </c>
    </row>
    <row r="688" spans="1:25" ht="89.25" x14ac:dyDescent="0.2">
      <c r="A688" s="30" t="s">
        <v>3303</v>
      </c>
      <c r="B688" s="33" t="s">
        <v>3304</v>
      </c>
      <c r="C688" s="30" t="s">
        <v>3305</v>
      </c>
      <c r="D688" s="33">
        <v>1988</v>
      </c>
      <c r="E688" s="30" t="s">
        <v>3306</v>
      </c>
      <c r="F688" s="34"/>
      <c r="G688" s="34"/>
      <c r="H688" s="34"/>
      <c r="I688" s="34" t="s">
        <v>77</v>
      </c>
      <c r="J688" s="34"/>
      <c r="K688" s="33" t="s">
        <v>210</v>
      </c>
      <c r="L688" s="32" t="s">
        <v>3307</v>
      </c>
      <c r="M688" s="32"/>
      <c r="N688" s="32">
        <v>869</v>
      </c>
      <c r="O688" s="32">
        <v>876</v>
      </c>
      <c r="P688" s="33"/>
      <c r="Q688" s="33"/>
      <c r="R688" s="33" t="s">
        <v>3308</v>
      </c>
      <c r="S688" s="33" t="s">
        <v>3309</v>
      </c>
      <c r="T688" s="33" t="s">
        <v>3310</v>
      </c>
      <c r="U688" s="33"/>
      <c r="V688" s="34" t="s">
        <v>100</v>
      </c>
      <c r="W688" s="33"/>
      <c r="X688" s="33"/>
      <c r="Y688" s="31" t="s">
        <v>166</v>
      </c>
    </row>
    <row r="689" spans="1:25" ht="25.5" x14ac:dyDescent="0.2">
      <c r="A689" s="30" t="s">
        <v>2754</v>
      </c>
      <c r="B689" s="33"/>
      <c r="C689" s="30" t="s">
        <v>3311</v>
      </c>
      <c r="D689" s="33">
        <v>1988</v>
      </c>
      <c r="E689" s="30"/>
      <c r="F689" s="45"/>
      <c r="G689" s="45" t="s">
        <v>2064</v>
      </c>
      <c r="H689" s="45"/>
      <c r="I689" s="45"/>
      <c r="J689" s="45"/>
      <c r="K689" s="33" t="s">
        <v>126</v>
      </c>
      <c r="L689" s="32"/>
      <c r="M689" s="32"/>
      <c r="N689" s="32"/>
      <c r="O689" s="32"/>
      <c r="P689" s="33"/>
      <c r="Q689" s="33"/>
      <c r="R689" s="33"/>
      <c r="S689" s="33"/>
      <c r="T689" s="33"/>
      <c r="U689" s="33"/>
      <c r="V689" s="34" t="s">
        <v>92</v>
      </c>
      <c r="W689" s="33"/>
      <c r="X689" s="33"/>
      <c r="Y689" s="31" t="s">
        <v>114</v>
      </c>
    </row>
    <row r="690" spans="1:25" ht="38.25" x14ac:dyDescent="0.2">
      <c r="A690" s="30" t="s">
        <v>3312</v>
      </c>
      <c r="B690" s="33" t="s">
        <v>3313</v>
      </c>
      <c r="C690" s="30" t="s">
        <v>3314</v>
      </c>
      <c r="D690" s="33">
        <v>1988</v>
      </c>
      <c r="E690" s="30" t="s">
        <v>3315</v>
      </c>
      <c r="F690" s="34"/>
      <c r="G690" s="34"/>
      <c r="H690" s="34"/>
      <c r="I690" s="34"/>
      <c r="J690" s="34"/>
      <c r="K690" s="33" t="s">
        <v>186</v>
      </c>
      <c r="L690" s="32">
        <v>43</v>
      </c>
      <c r="M690" s="32">
        <v>1</v>
      </c>
      <c r="N690" s="32">
        <v>59</v>
      </c>
      <c r="O690" s="32">
        <v>65</v>
      </c>
      <c r="P690" s="33"/>
      <c r="Q690" s="33"/>
      <c r="R690" s="33"/>
      <c r="S690" s="33"/>
      <c r="T690" s="33"/>
      <c r="U690" s="33"/>
      <c r="V690" s="34" t="s">
        <v>100</v>
      </c>
      <c r="W690" s="33"/>
      <c r="X690" s="33" t="s">
        <v>3316</v>
      </c>
      <c r="Y690" s="31" t="s">
        <v>143</v>
      </c>
    </row>
    <row r="691" spans="1:25" ht="25.5" x14ac:dyDescent="0.2">
      <c r="A691" s="30" t="s">
        <v>3317</v>
      </c>
      <c r="B691" s="33"/>
      <c r="C691" s="30" t="s">
        <v>3318</v>
      </c>
      <c r="D691" s="33">
        <v>1988</v>
      </c>
      <c r="E691" s="30" t="s">
        <v>3319</v>
      </c>
      <c r="F691" s="34" t="s">
        <v>77</v>
      </c>
      <c r="G691" s="34"/>
      <c r="H691" s="34" t="s">
        <v>77</v>
      </c>
      <c r="I691" s="34" t="s">
        <v>77</v>
      </c>
      <c r="J691" s="34"/>
      <c r="K691" s="33" t="s">
        <v>99</v>
      </c>
      <c r="L691" s="32"/>
      <c r="M691" s="32"/>
      <c r="N691" s="32">
        <v>203</v>
      </c>
      <c r="O691" s="32">
        <v>204</v>
      </c>
      <c r="P691" s="33"/>
      <c r="Q691" s="33" t="s">
        <v>3320</v>
      </c>
      <c r="R691" s="33" t="s">
        <v>3321</v>
      </c>
      <c r="S691" s="33" t="s">
        <v>3322</v>
      </c>
      <c r="T691" s="33" t="s">
        <v>3323</v>
      </c>
      <c r="U691" s="33"/>
      <c r="V691" s="34" t="s">
        <v>100</v>
      </c>
      <c r="W691" s="33"/>
      <c r="X691" s="33"/>
      <c r="Y691" s="31" t="s">
        <v>1503</v>
      </c>
    </row>
    <row r="692" spans="1:25" ht="38.25" x14ac:dyDescent="0.2">
      <c r="A692" s="30" t="s">
        <v>3324</v>
      </c>
      <c r="B692" s="33" t="s">
        <v>3324</v>
      </c>
      <c r="C692" s="30" t="s">
        <v>3325</v>
      </c>
      <c r="D692" s="33">
        <v>1988</v>
      </c>
      <c r="E692" s="30" t="s">
        <v>3326</v>
      </c>
      <c r="F692" s="34"/>
      <c r="G692" s="34"/>
      <c r="H692" s="34"/>
      <c r="I692" s="34"/>
      <c r="J692" s="34"/>
      <c r="K692" s="33" t="s">
        <v>362</v>
      </c>
      <c r="L692" s="32">
        <v>164</v>
      </c>
      <c r="M692" s="32" t="s">
        <v>3327</v>
      </c>
      <c r="N692" s="32">
        <v>451</v>
      </c>
      <c r="O692" s="32">
        <v>461</v>
      </c>
      <c r="P692" s="33" t="s">
        <v>260</v>
      </c>
      <c r="Q692" s="33" t="s">
        <v>260</v>
      </c>
      <c r="R692" s="33"/>
      <c r="S692" s="33" t="s">
        <v>260</v>
      </c>
      <c r="T692" s="33" t="s">
        <v>260</v>
      </c>
      <c r="U692" s="33" t="s">
        <v>260</v>
      </c>
      <c r="V692" s="34" t="s">
        <v>100</v>
      </c>
      <c r="W692" s="33"/>
      <c r="X692" s="33"/>
      <c r="Y692" s="31" t="s">
        <v>262</v>
      </c>
    </row>
    <row r="693" spans="1:25" ht="25.5" x14ac:dyDescent="0.2">
      <c r="A693" s="30" t="s">
        <v>2992</v>
      </c>
      <c r="B693" s="33"/>
      <c r="C693" s="30" t="s">
        <v>3328</v>
      </c>
      <c r="D693" s="33">
        <v>1988</v>
      </c>
      <c r="E693" s="30" t="s">
        <v>3139</v>
      </c>
      <c r="F693" s="34" t="s">
        <v>77</v>
      </c>
      <c r="G693" s="34"/>
      <c r="H693" s="34" t="s">
        <v>77</v>
      </c>
      <c r="I693" s="34" t="s">
        <v>77</v>
      </c>
      <c r="J693" s="34"/>
      <c r="K693" s="33" t="s">
        <v>89</v>
      </c>
      <c r="L693" s="32">
        <v>12</v>
      </c>
      <c r="M693" s="32"/>
      <c r="N693" s="32">
        <v>5</v>
      </c>
      <c r="O693" s="32">
        <v>16</v>
      </c>
      <c r="P693" s="33"/>
      <c r="Q693" s="33" t="s">
        <v>2995</v>
      </c>
      <c r="R693" s="33"/>
      <c r="S693" s="33"/>
      <c r="T693" s="33"/>
      <c r="U693" s="33"/>
      <c r="V693" s="34" t="s">
        <v>100</v>
      </c>
      <c r="W693" s="33" t="s">
        <v>3329</v>
      </c>
      <c r="X693" s="33"/>
      <c r="Y693" s="31" t="s">
        <v>2997</v>
      </c>
    </row>
    <row r="694" spans="1:25" ht="25.5" x14ac:dyDescent="0.2">
      <c r="A694" s="30" t="s">
        <v>2992</v>
      </c>
      <c r="B694" s="33"/>
      <c r="C694" s="30" t="s">
        <v>3330</v>
      </c>
      <c r="D694" s="33">
        <v>1988</v>
      </c>
      <c r="E694" s="30" t="s">
        <v>2999</v>
      </c>
      <c r="F694" s="34" t="s">
        <v>77</v>
      </c>
      <c r="G694" s="34"/>
      <c r="H694" s="34" t="s">
        <v>77</v>
      </c>
      <c r="I694" s="34" t="s">
        <v>77</v>
      </c>
      <c r="J694" s="34"/>
      <c r="K694" s="33" t="s">
        <v>89</v>
      </c>
      <c r="L694" s="32">
        <v>18</v>
      </c>
      <c r="M694" s="32"/>
      <c r="N694" s="32">
        <v>562</v>
      </c>
      <c r="O694" s="32">
        <v>563</v>
      </c>
      <c r="P694" s="33"/>
      <c r="Q694" s="33" t="s">
        <v>2995</v>
      </c>
      <c r="R694" s="33"/>
      <c r="S694" s="33"/>
      <c r="T694" s="33"/>
      <c r="U694" s="33"/>
      <c r="V694" s="34" t="s">
        <v>100</v>
      </c>
      <c r="W694" s="33" t="s">
        <v>3331</v>
      </c>
      <c r="X694" s="33"/>
      <c r="Y694" s="31" t="s">
        <v>2997</v>
      </c>
    </row>
    <row r="695" spans="1:25" ht="38.25" x14ac:dyDescent="0.2">
      <c r="A695" s="30" t="s">
        <v>3332</v>
      </c>
      <c r="B695" s="33" t="s">
        <v>3333</v>
      </c>
      <c r="C695" s="30" t="s">
        <v>3334</v>
      </c>
      <c r="D695" s="33">
        <v>1988</v>
      </c>
      <c r="E695" s="30" t="s">
        <v>1512</v>
      </c>
      <c r="F695" s="45" t="s">
        <v>121</v>
      </c>
      <c r="G695" s="45" t="s">
        <v>121</v>
      </c>
      <c r="H695" s="45" t="s">
        <v>121</v>
      </c>
      <c r="I695" s="45" t="s">
        <v>121</v>
      </c>
      <c r="J695" s="45"/>
      <c r="K695" s="33" t="s">
        <v>126</v>
      </c>
      <c r="L695" s="32">
        <v>24</v>
      </c>
      <c r="M695" s="32">
        <v>1</v>
      </c>
      <c r="N695" s="32">
        <v>83</v>
      </c>
      <c r="O695" s="32">
        <v>100</v>
      </c>
      <c r="P695" s="33" t="s">
        <v>3335</v>
      </c>
      <c r="Q695" s="33"/>
      <c r="R695" s="33"/>
      <c r="S695" s="33"/>
      <c r="T695" s="33"/>
      <c r="U695" s="33"/>
      <c r="V695" s="34" t="s">
        <v>100</v>
      </c>
      <c r="W695" s="33" t="s">
        <v>3336</v>
      </c>
      <c r="X695" s="33"/>
      <c r="Y695" s="31" t="s">
        <v>166</v>
      </c>
    </row>
    <row r="696" spans="1:25" ht="25.5" x14ac:dyDescent="0.2">
      <c r="A696" s="30" t="s">
        <v>3337</v>
      </c>
      <c r="B696" s="33"/>
      <c r="C696" s="30" t="s">
        <v>3338</v>
      </c>
      <c r="D696" s="33">
        <v>1988</v>
      </c>
      <c r="E696" s="30" t="s">
        <v>3339</v>
      </c>
      <c r="F696" s="34" t="s">
        <v>77</v>
      </c>
      <c r="G696" s="34"/>
      <c r="H696" s="34" t="s">
        <v>77</v>
      </c>
      <c r="I696" s="34" t="s">
        <v>77</v>
      </c>
      <c r="J696" s="34"/>
      <c r="K696" s="33" t="s">
        <v>218</v>
      </c>
      <c r="L696" s="32">
        <v>63</v>
      </c>
      <c r="M696" s="32">
        <v>4</v>
      </c>
      <c r="N696" s="32">
        <v>246</v>
      </c>
      <c r="O696" s="32">
        <v>261</v>
      </c>
      <c r="P696" s="33"/>
      <c r="Q696" s="33" t="s">
        <v>3340</v>
      </c>
      <c r="R696" s="33"/>
      <c r="S696" s="33"/>
      <c r="T696" s="33"/>
      <c r="U696" s="33"/>
      <c r="V696" s="34" t="s">
        <v>100</v>
      </c>
      <c r="W696" s="33" t="s">
        <v>3341</v>
      </c>
      <c r="X696" s="33"/>
      <c r="Y696" s="31" t="s">
        <v>2212</v>
      </c>
    </row>
    <row r="697" spans="1:25" ht="38.25" x14ac:dyDescent="0.2">
      <c r="A697" s="30" t="s">
        <v>3342</v>
      </c>
      <c r="B697" s="33" t="s">
        <v>3343</v>
      </c>
      <c r="C697" s="30" t="s">
        <v>3344</v>
      </c>
      <c r="D697" s="33">
        <v>1988</v>
      </c>
      <c r="E697" s="30" t="s">
        <v>3345</v>
      </c>
      <c r="F697" s="34"/>
      <c r="G697" s="34"/>
      <c r="H697" s="34"/>
      <c r="I697" s="34"/>
      <c r="J697" s="34" t="s">
        <v>77</v>
      </c>
      <c r="K697" s="33" t="s">
        <v>186</v>
      </c>
      <c r="L697" s="32">
        <v>16</v>
      </c>
      <c r="M697" s="32">
        <v>4</v>
      </c>
      <c r="N697" s="32">
        <v>251</v>
      </c>
      <c r="O697" s="32">
        <v>257</v>
      </c>
      <c r="P697" s="33"/>
      <c r="Q697" s="33"/>
      <c r="R697" s="33"/>
      <c r="S697" s="33"/>
      <c r="T697" s="33"/>
      <c r="U697" s="33"/>
      <c r="V697" s="34" t="s">
        <v>100</v>
      </c>
      <c r="W697" s="33"/>
      <c r="X697" s="33" t="s">
        <v>3346</v>
      </c>
      <c r="Y697" s="31" t="s">
        <v>143</v>
      </c>
    </row>
    <row r="698" spans="1:25" ht="51" x14ac:dyDescent="0.2">
      <c r="A698" s="30" t="s">
        <v>3347</v>
      </c>
      <c r="B698" s="33" t="s">
        <v>3348</v>
      </c>
      <c r="C698" s="30" t="s">
        <v>3349</v>
      </c>
      <c r="D698" s="33">
        <v>1987</v>
      </c>
      <c r="E698" s="30" t="s">
        <v>3350</v>
      </c>
      <c r="F698" s="34"/>
      <c r="G698" s="34"/>
      <c r="H698" s="34"/>
      <c r="I698" s="34"/>
      <c r="J698" s="34" t="s">
        <v>77</v>
      </c>
      <c r="K698" s="33" t="s">
        <v>422</v>
      </c>
      <c r="L698" s="32">
        <v>82</v>
      </c>
      <c r="M698" s="32">
        <v>2</v>
      </c>
      <c r="N698" s="32">
        <v>59</v>
      </c>
      <c r="O698" s="32">
        <v>68</v>
      </c>
      <c r="P698" s="33"/>
      <c r="Q698" s="33"/>
      <c r="R698" s="33"/>
      <c r="S698" s="33"/>
      <c r="T698" s="33"/>
      <c r="U698" s="33"/>
      <c r="V698" s="34" t="s">
        <v>100</v>
      </c>
      <c r="W698" s="33"/>
      <c r="X698" s="33" t="s">
        <v>3351</v>
      </c>
      <c r="Y698" s="31" t="s">
        <v>166</v>
      </c>
    </row>
    <row r="699" spans="1:25" ht="38.25" x14ac:dyDescent="0.2">
      <c r="A699" s="30" t="s">
        <v>2179</v>
      </c>
      <c r="B699" s="33"/>
      <c r="C699" s="30" t="s">
        <v>3352</v>
      </c>
      <c r="D699" s="33">
        <v>1987</v>
      </c>
      <c r="E699" s="30" t="s">
        <v>3353</v>
      </c>
      <c r="F699" s="45"/>
      <c r="G699" s="45"/>
      <c r="H699" s="45"/>
      <c r="I699" s="45">
        <v>1</v>
      </c>
      <c r="J699" s="34"/>
      <c r="K699" s="33" t="s">
        <v>126</v>
      </c>
      <c r="L699" s="32"/>
      <c r="M699" s="32"/>
      <c r="N699" s="32" t="s">
        <v>3354</v>
      </c>
      <c r="O699" s="32" t="s">
        <v>3354</v>
      </c>
      <c r="P699" s="33"/>
      <c r="Q699" s="33"/>
      <c r="R699" s="33"/>
      <c r="S699" s="33"/>
      <c r="T699" s="33"/>
      <c r="U699" s="33"/>
      <c r="V699" s="34" t="s">
        <v>92</v>
      </c>
      <c r="W699" s="33"/>
      <c r="X699" s="33"/>
      <c r="Y699" s="31" t="s">
        <v>114</v>
      </c>
    </row>
    <row r="700" spans="1:25" ht="38.25" x14ac:dyDescent="0.2">
      <c r="A700" s="30" t="s">
        <v>3355</v>
      </c>
      <c r="B700" s="33" t="s">
        <v>3356</v>
      </c>
      <c r="C700" s="30" t="s">
        <v>3357</v>
      </c>
      <c r="D700" s="33">
        <v>1987</v>
      </c>
      <c r="E700" s="30" t="s">
        <v>3358</v>
      </c>
      <c r="F700" s="34"/>
      <c r="G700" s="34"/>
      <c r="H700" s="34"/>
      <c r="I700" s="34"/>
      <c r="J700" s="34"/>
      <c r="K700" s="33" t="s">
        <v>210</v>
      </c>
      <c r="L700" s="32"/>
      <c r="M700" s="32"/>
      <c r="N700" s="32">
        <v>611</v>
      </c>
      <c r="O700" s="32">
        <v>623</v>
      </c>
      <c r="P700" s="33"/>
      <c r="Q700" s="33"/>
      <c r="R700" s="33" t="s">
        <v>3359</v>
      </c>
      <c r="S700" s="33"/>
      <c r="T700" s="33" t="s">
        <v>3360</v>
      </c>
      <c r="U700" s="33" t="s">
        <v>3361</v>
      </c>
      <c r="V700" s="34" t="s">
        <v>551</v>
      </c>
      <c r="W700" s="33"/>
      <c r="X700" s="33" t="s">
        <v>3362</v>
      </c>
      <c r="Y700" s="31" t="s">
        <v>166</v>
      </c>
    </row>
    <row r="701" spans="1:25" ht="25.5" x14ac:dyDescent="0.2">
      <c r="A701" s="30" t="s">
        <v>3363</v>
      </c>
      <c r="B701" s="33" t="s">
        <v>3364</v>
      </c>
      <c r="C701" s="30" t="s">
        <v>3365</v>
      </c>
      <c r="D701" s="33">
        <v>1987</v>
      </c>
      <c r="E701" s="30" t="s">
        <v>3366</v>
      </c>
      <c r="F701" s="34" t="s">
        <v>77</v>
      </c>
      <c r="G701" s="34"/>
      <c r="H701" s="34"/>
      <c r="I701" s="34"/>
      <c r="J701" s="34"/>
      <c r="K701" s="33" t="s">
        <v>210</v>
      </c>
      <c r="L701" s="32">
        <v>23</v>
      </c>
      <c r="M701" s="32">
        <v>2</v>
      </c>
      <c r="N701" s="32">
        <v>27</v>
      </c>
      <c r="O701" s="32">
        <v>42</v>
      </c>
      <c r="P701" s="33"/>
      <c r="Q701" s="33" t="s">
        <v>3367</v>
      </c>
      <c r="R701" s="33"/>
      <c r="S701" s="33"/>
      <c r="T701" s="33"/>
      <c r="U701" s="33"/>
      <c r="V701" s="34" t="s">
        <v>100</v>
      </c>
      <c r="W701" s="33"/>
      <c r="X701" s="33" t="s">
        <v>3368</v>
      </c>
      <c r="Y701" s="31" t="s">
        <v>166</v>
      </c>
    </row>
    <row r="702" spans="1:25" ht="51" x14ac:dyDescent="0.2">
      <c r="A702" s="30" t="s">
        <v>3369</v>
      </c>
      <c r="B702" s="33"/>
      <c r="C702" s="30" t="s">
        <v>3370</v>
      </c>
      <c r="D702" s="33">
        <v>1987</v>
      </c>
      <c r="E702" s="30" t="s">
        <v>3371</v>
      </c>
      <c r="F702" s="34" t="s">
        <v>77</v>
      </c>
      <c r="G702" s="34"/>
      <c r="H702" s="34"/>
      <c r="I702" s="34"/>
      <c r="J702" s="34"/>
      <c r="K702" s="33" t="s">
        <v>412</v>
      </c>
      <c r="L702" s="32"/>
      <c r="M702" s="32"/>
      <c r="N702" s="32" t="s">
        <v>3372</v>
      </c>
      <c r="O702" s="32" t="s">
        <v>3372</v>
      </c>
      <c r="P702" s="33"/>
      <c r="Q702" s="33"/>
      <c r="R702" s="33"/>
      <c r="S702" s="33"/>
      <c r="T702" s="33"/>
      <c r="U702" s="33"/>
      <c r="V702" s="34" t="s">
        <v>136</v>
      </c>
      <c r="W702" s="33" t="s">
        <v>3373</v>
      </c>
      <c r="X702" s="33"/>
      <c r="Y702" s="31" t="s">
        <v>1841</v>
      </c>
    </row>
    <row r="703" spans="1:25" ht="25.5" x14ac:dyDescent="0.2">
      <c r="A703" s="30" t="s">
        <v>1329</v>
      </c>
      <c r="B703" s="33"/>
      <c r="C703" s="30" t="s">
        <v>3374</v>
      </c>
      <c r="D703" s="33">
        <v>1987</v>
      </c>
      <c r="E703" s="30" t="s">
        <v>3375</v>
      </c>
      <c r="F703" s="34"/>
      <c r="G703" s="34"/>
      <c r="H703" s="34" t="s">
        <v>77</v>
      </c>
      <c r="I703" s="34"/>
      <c r="J703" s="34"/>
      <c r="K703" s="33" t="s">
        <v>99</v>
      </c>
      <c r="L703" s="32">
        <v>36</v>
      </c>
      <c r="M703" s="32"/>
      <c r="N703" s="32">
        <v>237</v>
      </c>
      <c r="O703" s="32">
        <v>253</v>
      </c>
      <c r="P703" s="33"/>
      <c r="Q703" s="33"/>
      <c r="R703" s="33"/>
      <c r="S703" s="33"/>
      <c r="T703" s="33"/>
      <c r="U703" s="33"/>
      <c r="V703" s="34" t="s">
        <v>100</v>
      </c>
      <c r="W703" s="33"/>
      <c r="X703" s="33"/>
      <c r="Y703" s="31" t="s">
        <v>1503</v>
      </c>
    </row>
    <row r="704" spans="1:25" ht="38.25" x14ac:dyDescent="0.2">
      <c r="A704" s="30" t="s">
        <v>1329</v>
      </c>
      <c r="B704" s="33"/>
      <c r="C704" s="30" t="s">
        <v>3376</v>
      </c>
      <c r="D704" s="33">
        <v>1987</v>
      </c>
      <c r="E704" s="30" t="s">
        <v>3377</v>
      </c>
      <c r="F704" s="34" t="s">
        <v>77</v>
      </c>
      <c r="G704" s="34"/>
      <c r="H704" s="34" t="s">
        <v>77</v>
      </c>
      <c r="I704" s="34" t="s">
        <v>77</v>
      </c>
      <c r="J704" s="34"/>
      <c r="K704" s="33" t="s">
        <v>99</v>
      </c>
      <c r="L704" s="32"/>
      <c r="M704" s="32"/>
      <c r="N704" s="32">
        <v>215</v>
      </c>
      <c r="O704" s="32">
        <v>225</v>
      </c>
      <c r="P704" s="33"/>
      <c r="Q704" s="33"/>
      <c r="R704" s="33"/>
      <c r="S704" s="33"/>
      <c r="T704" s="33"/>
      <c r="U704" s="33"/>
      <c r="V704" s="34" t="s">
        <v>100</v>
      </c>
      <c r="W704" s="33"/>
      <c r="X704" s="33"/>
      <c r="Y704" s="31" t="s">
        <v>2771</v>
      </c>
    </row>
    <row r="705" spans="1:25" ht="51" x14ac:dyDescent="0.2">
      <c r="A705" s="30" t="s">
        <v>3378</v>
      </c>
      <c r="B705" s="33"/>
      <c r="C705" s="30" t="s">
        <v>3379</v>
      </c>
      <c r="D705" s="33">
        <v>1987</v>
      </c>
      <c r="E705" s="30" t="s">
        <v>3380</v>
      </c>
      <c r="F705" s="45">
        <v>1</v>
      </c>
      <c r="G705" s="45">
        <v>1</v>
      </c>
      <c r="H705" s="45">
        <v>1</v>
      </c>
      <c r="I705" s="45">
        <v>1</v>
      </c>
      <c r="J705" s="45"/>
      <c r="K705" s="33" t="s">
        <v>126</v>
      </c>
      <c r="L705" s="32"/>
      <c r="M705" s="32"/>
      <c r="N705" s="32" t="s">
        <v>3381</v>
      </c>
      <c r="O705" s="32" t="s">
        <v>3381</v>
      </c>
      <c r="P705" s="33"/>
      <c r="Q705" s="33"/>
      <c r="R705" s="33"/>
      <c r="S705" s="33"/>
      <c r="T705" s="33"/>
      <c r="U705" s="33"/>
      <c r="V705" s="34" t="s">
        <v>92</v>
      </c>
      <c r="W705" s="33"/>
      <c r="X705" s="33"/>
      <c r="Y705" s="31" t="s">
        <v>114</v>
      </c>
    </row>
    <row r="706" spans="1:25" ht="25.5" x14ac:dyDescent="0.2">
      <c r="A706" s="30" t="s">
        <v>3382</v>
      </c>
      <c r="B706" s="33"/>
      <c r="C706" s="30" t="s">
        <v>3383</v>
      </c>
      <c r="D706" s="33">
        <v>1987</v>
      </c>
      <c r="E706" s="30" t="s">
        <v>3384</v>
      </c>
      <c r="F706" s="34" t="s">
        <v>77</v>
      </c>
      <c r="G706" s="34"/>
      <c r="H706" s="34" t="s">
        <v>77</v>
      </c>
      <c r="I706" s="34" t="s">
        <v>77</v>
      </c>
      <c r="J706" s="34"/>
      <c r="K706" s="33" t="s">
        <v>126</v>
      </c>
      <c r="L706" s="32">
        <v>23</v>
      </c>
      <c r="M706" s="32"/>
      <c r="N706" s="32">
        <v>1</v>
      </c>
      <c r="O706" s="32">
        <v>20</v>
      </c>
      <c r="P706" s="33"/>
      <c r="Q706" s="33" t="s">
        <v>3385</v>
      </c>
      <c r="R706" s="33"/>
      <c r="S706" s="33"/>
      <c r="T706" s="33"/>
      <c r="U706" s="33"/>
      <c r="V706" s="34" t="s">
        <v>100</v>
      </c>
      <c r="W706" s="33" t="s">
        <v>3386</v>
      </c>
      <c r="X706" s="33"/>
      <c r="Y706" s="31" t="s">
        <v>2997</v>
      </c>
    </row>
    <row r="707" spans="1:25" ht="38.25" x14ac:dyDescent="0.2">
      <c r="A707" s="30" t="s">
        <v>3387</v>
      </c>
      <c r="B707" s="33" t="s">
        <v>3388</v>
      </c>
      <c r="C707" s="30" t="s">
        <v>3389</v>
      </c>
      <c r="D707" s="33">
        <v>1987</v>
      </c>
      <c r="E707" s="30" t="s">
        <v>3390</v>
      </c>
      <c r="F707" s="34"/>
      <c r="G707" s="34"/>
      <c r="H707" s="34"/>
      <c r="I707" s="34"/>
      <c r="J707" s="34"/>
      <c r="K707" s="33" t="s">
        <v>210</v>
      </c>
      <c r="L707" s="32">
        <v>305</v>
      </c>
      <c r="M707" s="32">
        <v>2</v>
      </c>
      <c r="N707" s="32">
        <v>89</v>
      </c>
      <c r="O707" s="32">
        <v>92</v>
      </c>
      <c r="P707" s="33"/>
      <c r="Q707" s="33"/>
      <c r="R707" s="33"/>
      <c r="S707" s="33"/>
      <c r="T707" s="33"/>
      <c r="U707" s="33"/>
      <c r="V707" s="34" t="s">
        <v>100</v>
      </c>
      <c r="W707" s="33"/>
      <c r="X707" s="33"/>
      <c r="Y707" s="31" t="s">
        <v>166</v>
      </c>
    </row>
    <row r="708" spans="1:25" ht="25.5" x14ac:dyDescent="0.2">
      <c r="A708" s="30" t="s">
        <v>3391</v>
      </c>
      <c r="B708" s="33" t="s">
        <v>3392</v>
      </c>
      <c r="C708" s="30" t="s">
        <v>3393</v>
      </c>
      <c r="D708" s="33">
        <v>1987</v>
      </c>
      <c r="E708" s="30" t="s">
        <v>3394</v>
      </c>
      <c r="F708" s="34"/>
      <c r="G708" s="34"/>
      <c r="H708" s="34"/>
      <c r="I708" s="34"/>
      <c r="J708" s="34"/>
      <c r="K708" s="33" t="s">
        <v>126</v>
      </c>
      <c r="L708" s="32">
        <v>6</v>
      </c>
      <c r="M708" s="32">
        <v>4</v>
      </c>
      <c r="N708" s="32">
        <v>473</v>
      </c>
      <c r="O708" s="32">
        <v>495</v>
      </c>
      <c r="P708" s="33"/>
      <c r="Q708" s="33"/>
      <c r="R708" s="33"/>
      <c r="S708" s="33"/>
      <c r="T708" s="33"/>
      <c r="U708" s="33"/>
      <c r="V708" s="34" t="s">
        <v>100</v>
      </c>
      <c r="W708" s="33"/>
      <c r="X708" s="33" t="s">
        <v>3395</v>
      </c>
      <c r="Y708" s="31" t="s">
        <v>166</v>
      </c>
    </row>
    <row r="709" spans="1:25" ht="38.25" x14ac:dyDescent="0.2">
      <c r="A709" s="30" t="s">
        <v>3396</v>
      </c>
      <c r="B709" s="33" t="s">
        <v>3397</v>
      </c>
      <c r="C709" s="30" t="s">
        <v>3398</v>
      </c>
      <c r="D709" s="33">
        <v>1987</v>
      </c>
      <c r="E709" s="30" t="s">
        <v>3366</v>
      </c>
      <c r="F709" s="34" t="s">
        <v>77</v>
      </c>
      <c r="G709" s="34"/>
      <c r="H709" s="34"/>
      <c r="I709" s="34"/>
      <c r="J709" s="34"/>
      <c r="K709" s="33" t="s">
        <v>210</v>
      </c>
      <c r="L709" s="32">
        <v>23</v>
      </c>
      <c r="M709" s="32">
        <v>1</v>
      </c>
      <c r="N709" s="32">
        <v>43</v>
      </c>
      <c r="O709" s="32">
        <v>54</v>
      </c>
      <c r="P709" s="33"/>
      <c r="Q709" s="33" t="s">
        <v>3399</v>
      </c>
      <c r="R709" s="33"/>
      <c r="S709" s="33"/>
      <c r="T709" s="33"/>
      <c r="U709" s="33"/>
      <c r="V709" s="34" t="s">
        <v>100</v>
      </c>
      <c r="W709" s="33"/>
      <c r="X709" s="33" t="s">
        <v>3400</v>
      </c>
      <c r="Y709" s="31" t="s">
        <v>166</v>
      </c>
    </row>
    <row r="710" spans="1:25" ht="25.5" x14ac:dyDescent="0.2">
      <c r="A710" s="30" t="s">
        <v>3401</v>
      </c>
      <c r="B710" s="33" t="s">
        <v>3402</v>
      </c>
      <c r="C710" s="30" t="s">
        <v>3403</v>
      </c>
      <c r="D710" s="33">
        <v>1987</v>
      </c>
      <c r="E710" s="30" t="s">
        <v>3404</v>
      </c>
      <c r="F710" s="34"/>
      <c r="G710" s="34"/>
      <c r="H710" s="34"/>
      <c r="I710" s="34"/>
      <c r="J710" s="34"/>
      <c r="K710" s="33" t="s">
        <v>186</v>
      </c>
      <c r="L710" s="32">
        <v>16</v>
      </c>
      <c r="M710" s="32">
        <v>13</v>
      </c>
      <c r="N710" s="32">
        <v>622</v>
      </c>
      <c r="O710" s="32">
        <v>623</v>
      </c>
      <c r="P710" s="33"/>
      <c r="Q710" s="33"/>
      <c r="R710" s="33"/>
      <c r="S710" s="33"/>
      <c r="T710" s="33"/>
      <c r="U710" s="33"/>
      <c r="V710" s="34" t="s">
        <v>100</v>
      </c>
      <c r="W710" s="33"/>
      <c r="X710" s="33" t="s">
        <v>3405</v>
      </c>
      <c r="Y710" s="31" t="s">
        <v>143</v>
      </c>
    </row>
    <row r="711" spans="1:25" ht="25.5" x14ac:dyDescent="0.2">
      <c r="A711" s="30" t="s">
        <v>2030</v>
      </c>
      <c r="B711" s="33"/>
      <c r="C711" s="30" t="s">
        <v>3406</v>
      </c>
      <c r="D711" s="33">
        <v>1987</v>
      </c>
      <c r="E711" s="30" t="s">
        <v>3407</v>
      </c>
      <c r="F711" s="45" t="s">
        <v>1986</v>
      </c>
      <c r="G711" s="45"/>
      <c r="H711" s="45" t="s">
        <v>1986</v>
      </c>
      <c r="I711" s="45" t="s">
        <v>1986</v>
      </c>
      <c r="J711" s="34"/>
      <c r="K711" s="33" t="s">
        <v>218</v>
      </c>
      <c r="L711" s="32"/>
      <c r="M711" s="32"/>
      <c r="N711" s="32" t="s">
        <v>3408</v>
      </c>
      <c r="O711" s="32" t="s">
        <v>3408</v>
      </c>
      <c r="P711" s="33"/>
      <c r="Q711" s="33"/>
      <c r="R711" s="33"/>
      <c r="S711" s="33"/>
      <c r="T711" s="33"/>
      <c r="U711" s="33"/>
      <c r="V711" s="34" t="s">
        <v>92</v>
      </c>
      <c r="W711" s="33"/>
      <c r="X711" s="33"/>
      <c r="Y711" s="31" t="s">
        <v>114</v>
      </c>
    </row>
    <row r="712" spans="1:25" ht="38.25" x14ac:dyDescent="0.2">
      <c r="A712" s="30" t="s">
        <v>3409</v>
      </c>
      <c r="B712" s="33"/>
      <c r="C712" s="30" t="s">
        <v>3410</v>
      </c>
      <c r="D712" s="33">
        <v>1987</v>
      </c>
      <c r="E712" s="30" t="s">
        <v>3411</v>
      </c>
      <c r="F712" s="34"/>
      <c r="G712" s="34"/>
      <c r="H712" s="45" t="s">
        <v>2396</v>
      </c>
      <c r="I712" s="34"/>
      <c r="J712" s="34"/>
      <c r="K712" s="33" t="s">
        <v>117</v>
      </c>
      <c r="L712" s="32"/>
      <c r="M712" s="32"/>
      <c r="N712" s="32" t="s">
        <v>3412</v>
      </c>
      <c r="O712" s="32" t="s">
        <v>3412</v>
      </c>
      <c r="P712" s="33"/>
      <c r="Q712" s="33"/>
      <c r="R712" s="33"/>
      <c r="S712" s="33"/>
      <c r="T712" s="33"/>
      <c r="U712" s="33"/>
      <c r="V712" s="34"/>
      <c r="W712" s="33"/>
      <c r="X712" s="33"/>
      <c r="Y712" s="31" t="s">
        <v>114</v>
      </c>
    </row>
    <row r="713" spans="1:25" ht="25.5" x14ac:dyDescent="0.2">
      <c r="A713" s="30" t="s">
        <v>3413</v>
      </c>
      <c r="B713" s="33"/>
      <c r="C713" s="30" t="s">
        <v>3414</v>
      </c>
      <c r="D713" s="33">
        <v>1987</v>
      </c>
      <c r="E713" s="30" t="s">
        <v>3415</v>
      </c>
      <c r="F713" s="45" t="s">
        <v>1986</v>
      </c>
      <c r="G713" s="45"/>
      <c r="H713" s="45" t="s">
        <v>1986</v>
      </c>
      <c r="I713" s="45" t="s">
        <v>1986</v>
      </c>
      <c r="J713" s="34"/>
      <c r="K713" s="33" t="s">
        <v>134</v>
      </c>
      <c r="L713" s="32"/>
      <c r="M713" s="32"/>
      <c r="N713" s="32" t="s">
        <v>3416</v>
      </c>
      <c r="O713" s="32" t="s">
        <v>3416</v>
      </c>
      <c r="P713" s="33"/>
      <c r="Q713" s="33"/>
      <c r="R713" s="33"/>
      <c r="S713" s="33"/>
      <c r="T713" s="33"/>
      <c r="U713" s="33"/>
      <c r="V713" s="34" t="s">
        <v>136</v>
      </c>
      <c r="W713" s="33" t="s">
        <v>3417</v>
      </c>
      <c r="X713" s="33"/>
      <c r="Y713" s="31" t="s">
        <v>3418</v>
      </c>
    </row>
    <row r="714" spans="1:25" ht="25.5" x14ac:dyDescent="0.2">
      <c r="A714" s="30" t="s">
        <v>3419</v>
      </c>
      <c r="B714" s="33"/>
      <c r="C714" s="30" t="s">
        <v>3420</v>
      </c>
      <c r="D714" s="33">
        <v>1987</v>
      </c>
      <c r="E714" s="30" t="s">
        <v>3421</v>
      </c>
      <c r="F714" s="34"/>
      <c r="G714" s="34"/>
      <c r="H714" s="45">
        <v>1</v>
      </c>
      <c r="I714" s="34"/>
      <c r="J714" s="34"/>
      <c r="K714" s="33" t="s">
        <v>117</v>
      </c>
      <c r="L714" s="32"/>
      <c r="M714" s="32"/>
      <c r="N714" s="32" t="s">
        <v>1889</v>
      </c>
      <c r="O714" s="32" t="s">
        <v>1889</v>
      </c>
      <c r="P714" s="33"/>
      <c r="Q714" s="33"/>
      <c r="R714" s="33"/>
      <c r="S714" s="33"/>
      <c r="T714" s="33"/>
      <c r="U714" s="33"/>
      <c r="V714" s="34" t="s">
        <v>92</v>
      </c>
      <c r="W714" s="33"/>
      <c r="X714" s="33"/>
      <c r="Y714" s="31" t="s">
        <v>114</v>
      </c>
    </row>
    <row r="715" spans="1:25" ht="76.5" x14ac:dyDescent="0.2">
      <c r="A715" s="30" t="s">
        <v>3422</v>
      </c>
      <c r="B715" s="33"/>
      <c r="C715" s="30" t="s">
        <v>3423</v>
      </c>
      <c r="D715" s="33">
        <v>1987</v>
      </c>
      <c r="E715" s="30" t="s">
        <v>3424</v>
      </c>
      <c r="F715" s="34"/>
      <c r="G715" s="34"/>
      <c r="H715" s="34" t="s">
        <v>77</v>
      </c>
      <c r="I715" s="34"/>
      <c r="J715" s="34"/>
      <c r="K715" s="33" t="s">
        <v>117</v>
      </c>
      <c r="L715" s="32"/>
      <c r="M715" s="32"/>
      <c r="N715" s="32" t="s">
        <v>3425</v>
      </c>
      <c r="O715" s="32" t="s">
        <v>3425</v>
      </c>
      <c r="P715" s="33"/>
      <c r="Q715" s="33"/>
      <c r="R715" s="33"/>
      <c r="S715" s="33"/>
      <c r="T715" s="33"/>
      <c r="U715" s="33"/>
      <c r="V715" s="34" t="s">
        <v>92</v>
      </c>
      <c r="W715" s="33" t="s">
        <v>3426</v>
      </c>
      <c r="X715" s="33"/>
      <c r="Y715" s="31" t="s">
        <v>1841</v>
      </c>
    </row>
    <row r="716" spans="1:25" ht="25.5" x14ac:dyDescent="0.2">
      <c r="A716" s="30" t="s">
        <v>3272</v>
      </c>
      <c r="B716" s="33" t="s">
        <v>3273</v>
      </c>
      <c r="C716" s="30" t="s">
        <v>3427</v>
      </c>
      <c r="D716" s="33">
        <v>1987</v>
      </c>
      <c r="E716" s="30" t="s">
        <v>1087</v>
      </c>
      <c r="F716" s="34"/>
      <c r="G716" s="34"/>
      <c r="H716" s="34"/>
      <c r="I716" s="34"/>
      <c r="J716" s="34"/>
      <c r="K716" s="33" t="s">
        <v>126</v>
      </c>
      <c r="L716" s="32">
        <v>55</v>
      </c>
      <c r="M716" s="32">
        <v>4</v>
      </c>
      <c r="N716" s="32">
        <v>279</v>
      </c>
      <c r="O716" s="32">
        <v>285</v>
      </c>
      <c r="P716" s="33"/>
      <c r="Q716" s="33" t="s">
        <v>3428</v>
      </c>
      <c r="R716" s="33"/>
      <c r="S716" s="33"/>
      <c r="T716" s="33"/>
      <c r="U716" s="33"/>
      <c r="V716" s="34" t="s">
        <v>100</v>
      </c>
      <c r="W716" s="33"/>
      <c r="X716" s="33" t="s">
        <v>3429</v>
      </c>
      <c r="Y716" s="31" t="s">
        <v>166</v>
      </c>
    </row>
    <row r="717" spans="1:25" ht="38.25" x14ac:dyDescent="0.2">
      <c r="A717" s="30" t="s">
        <v>2085</v>
      </c>
      <c r="B717" s="33"/>
      <c r="C717" s="30" t="s">
        <v>3430</v>
      </c>
      <c r="D717" s="33">
        <v>1987</v>
      </c>
      <c r="E717" s="30"/>
      <c r="F717" s="45"/>
      <c r="G717" s="45">
        <v>1</v>
      </c>
      <c r="H717" s="45"/>
      <c r="I717" s="45"/>
      <c r="J717" s="45"/>
      <c r="K717" s="33" t="s">
        <v>218</v>
      </c>
      <c r="L717" s="32"/>
      <c r="M717" s="32"/>
      <c r="N717" s="32"/>
      <c r="O717" s="32"/>
      <c r="P717" s="33"/>
      <c r="Q717" s="33"/>
      <c r="R717" s="33"/>
      <c r="S717" s="33"/>
      <c r="T717" s="33"/>
      <c r="U717" s="33"/>
      <c r="V717" s="34" t="s">
        <v>92</v>
      </c>
      <c r="W717" s="33"/>
      <c r="X717" s="33"/>
      <c r="Y717" s="31" t="s">
        <v>114</v>
      </c>
    </row>
    <row r="718" spans="1:25" ht="25.5" x14ac:dyDescent="0.2">
      <c r="A718" s="30" t="s">
        <v>3337</v>
      </c>
      <c r="B718" s="33"/>
      <c r="C718" s="30" t="s">
        <v>3431</v>
      </c>
      <c r="D718" s="33">
        <v>1987</v>
      </c>
      <c r="E718" s="30" t="s">
        <v>3339</v>
      </c>
      <c r="F718" s="34" t="s">
        <v>77</v>
      </c>
      <c r="G718" s="34"/>
      <c r="H718" s="34" t="s">
        <v>77</v>
      </c>
      <c r="I718" s="34" t="s">
        <v>77</v>
      </c>
      <c r="J718" s="34"/>
      <c r="K718" s="33" t="s">
        <v>218</v>
      </c>
      <c r="L718" s="32">
        <v>62</v>
      </c>
      <c r="M718" s="32" t="s">
        <v>2384</v>
      </c>
      <c r="N718" s="32">
        <v>261</v>
      </c>
      <c r="O718" s="32">
        <v>279</v>
      </c>
      <c r="P718" s="33"/>
      <c r="Q718" s="33" t="s">
        <v>3432</v>
      </c>
      <c r="R718" s="33"/>
      <c r="S718" s="33"/>
      <c r="T718" s="33"/>
      <c r="U718" s="33"/>
      <c r="V718" s="34" t="s">
        <v>100</v>
      </c>
      <c r="W718" s="33" t="s">
        <v>3341</v>
      </c>
      <c r="X718" s="33"/>
      <c r="Y718" s="31"/>
    </row>
    <row r="719" spans="1:25" ht="51" x14ac:dyDescent="0.2">
      <c r="A719" s="30" t="s">
        <v>3433</v>
      </c>
      <c r="B719" s="33" t="s">
        <v>3434</v>
      </c>
      <c r="C719" s="30" t="s">
        <v>3435</v>
      </c>
      <c r="D719" s="33">
        <v>1986</v>
      </c>
      <c r="E719" s="30" t="s">
        <v>3436</v>
      </c>
      <c r="F719" s="34"/>
      <c r="G719" s="34"/>
      <c r="H719" s="34"/>
      <c r="I719" s="34"/>
      <c r="J719" s="34" t="s">
        <v>77</v>
      </c>
      <c r="K719" s="33" t="s">
        <v>186</v>
      </c>
      <c r="L719" s="32" t="s">
        <v>3437</v>
      </c>
      <c r="M719" s="32"/>
      <c r="N719" s="32">
        <v>55</v>
      </c>
      <c r="O719" s="32">
        <v>57</v>
      </c>
      <c r="P719" s="33"/>
      <c r="Q719" s="33"/>
      <c r="R719" s="33"/>
      <c r="S719" s="33"/>
      <c r="T719" s="33"/>
      <c r="U719" s="33"/>
      <c r="V719" s="34" t="s">
        <v>100</v>
      </c>
      <c r="W719" s="33"/>
      <c r="X719" s="33" t="s">
        <v>3438</v>
      </c>
      <c r="Y719" s="31" t="s">
        <v>166</v>
      </c>
    </row>
    <row r="720" spans="1:25" ht="127.5" x14ac:dyDescent="0.2">
      <c r="A720" s="30" t="s">
        <v>3439</v>
      </c>
      <c r="B720" s="33"/>
      <c r="C720" s="30" t="s">
        <v>3440</v>
      </c>
      <c r="D720" s="33">
        <v>1986</v>
      </c>
      <c r="E720" s="30" t="s">
        <v>3441</v>
      </c>
      <c r="F720" s="34" t="s">
        <v>77</v>
      </c>
      <c r="G720" s="34"/>
      <c r="H720" s="34" t="s">
        <v>77</v>
      </c>
      <c r="I720" s="34" t="s">
        <v>77</v>
      </c>
      <c r="J720" s="34"/>
      <c r="K720" s="33" t="s">
        <v>89</v>
      </c>
      <c r="L720" s="32"/>
      <c r="M720" s="32"/>
      <c r="N720" s="32" t="s">
        <v>3442</v>
      </c>
      <c r="O720" s="32" t="s">
        <v>3442</v>
      </c>
      <c r="P720" s="33"/>
      <c r="Q720" s="33" t="s">
        <v>3377</v>
      </c>
      <c r="R720" s="33"/>
      <c r="S720" s="33"/>
      <c r="T720" s="33"/>
      <c r="U720" s="33"/>
      <c r="V720" s="34" t="s">
        <v>136</v>
      </c>
      <c r="W720" s="33" t="s">
        <v>3443</v>
      </c>
      <c r="X720" s="33"/>
      <c r="Y720" s="31" t="s">
        <v>1353</v>
      </c>
    </row>
    <row r="721" spans="1:25" ht="12.75" customHeight="1" x14ac:dyDescent="0.2">
      <c r="A721" s="30" t="s">
        <v>3444</v>
      </c>
      <c r="B721" s="33" t="s">
        <v>3445</v>
      </c>
      <c r="C721" s="30" t="s">
        <v>3446</v>
      </c>
      <c r="D721" s="33">
        <v>1986</v>
      </c>
      <c r="E721" s="30" t="s">
        <v>3447</v>
      </c>
      <c r="F721" s="34"/>
      <c r="G721" s="34"/>
      <c r="H721" s="34"/>
      <c r="I721" s="34"/>
      <c r="J721" s="34"/>
      <c r="K721" s="33" t="s">
        <v>210</v>
      </c>
      <c r="L721" s="32">
        <v>10</v>
      </c>
      <c r="M721" s="32">
        <v>1</v>
      </c>
      <c r="N721" s="32">
        <v>23</v>
      </c>
      <c r="O721" s="32">
        <v>32</v>
      </c>
      <c r="P721" s="33"/>
      <c r="Q721" s="33" t="s">
        <v>3448</v>
      </c>
      <c r="R721" s="33"/>
      <c r="S721" s="33"/>
      <c r="T721" s="33"/>
      <c r="U721" s="33"/>
      <c r="V721" s="34" t="s">
        <v>100</v>
      </c>
      <c r="W721" s="33"/>
      <c r="X721" s="33" t="s">
        <v>3449</v>
      </c>
      <c r="Y721" s="31" t="s">
        <v>166</v>
      </c>
    </row>
    <row r="722" spans="1:25" ht="25.5" x14ac:dyDescent="0.2">
      <c r="A722" s="30" t="s">
        <v>3450</v>
      </c>
      <c r="B722" s="33"/>
      <c r="C722" s="30" t="s">
        <v>3451</v>
      </c>
      <c r="D722" s="33">
        <v>1986</v>
      </c>
      <c r="E722" s="30" t="s">
        <v>3452</v>
      </c>
      <c r="F722" s="34" t="s">
        <v>77</v>
      </c>
      <c r="G722" s="34"/>
      <c r="H722" s="34" t="s">
        <v>77</v>
      </c>
      <c r="I722" s="34" t="s">
        <v>77</v>
      </c>
      <c r="J722" s="34"/>
      <c r="K722" s="33" t="s">
        <v>134</v>
      </c>
      <c r="L722" s="32">
        <v>28</v>
      </c>
      <c r="M722" s="32"/>
      <c r="N722" s="32">
        <v>8</v>
      </c>
      <c r="O722" s="32">
        <v>11</v>
      </c>
      <c r="P722" s="33"/>
      <c r="Q722" s="33"/>
      <c r="R722" s="33"/>
      <c r="S722" s="33"/>
      <c r="T722" s="33"/>
      <c r="U722" s="33"/>
      <c r="V722" s="34" t="s">
        <v>100</v>
      </c>
      <c r="W722" s="33" t="s">
        <v>3453</v>
      </c>
      <c r="X722" s="33"/>
      <c r="Y722" s="31" t="s">
        <v>1579</v>
      </c>
    </row>
    <row r="723" spans="1:25" ht="63.75" x14ac:dyDescent="0.2">
      <c r="A723" s="30" t="s">
        <v>3454</v>
      </c>
      <c r="B723" s="33" t="s">
        <v>3454</v>
      </c>
      <c r="C723" s="30" t="s">
        <v>3455</v>
      </c>
      <c r="D723" s="33">
        <v>1986</v>
      </c>
      <c r="E723" s="30" t="s">
        <v>3456</v>
      </c>
      <c r="F723" s="34" t="s">
        <v>77</v>
      </c>
      <c r="G723" s="34"/>
      <c r="H723" s="34"/>
      <c r="I723" s="34"/>
      <c r="J723" s="34"/>
      <c r="K723" s="33" t="s">
        <v>210</v>
      </c>
      <c r="L723" s="32">
        <v>86</v>
      </c>
      <c r="M723" s="32" t="s">
        <v>596</v>
      </c>
      <c r="N723" s="32">
        <v>367</v>
      </c>
      <c r="O723" s="32">
        <v>390</v>
      </c>
      <c r="P723" s="33" t="s">
        <v>3457</v>
      </c>
      <c r="Q723" s="33" t="str">
        <f>HYPERLINK("http://dx.doi.org/10.1016/0022-1694(86)90173-3","http://dx.doi.org/10.1016/0022-1694(86)90173-3")</f>
        <v>http://dx.doi.org/10.1016/0022-1694(86)90173-3</v>
      </c>
      <c r="R723" s="33"/>
      <c r="S723" s="33" t="s">
        <v>260</v>
      </c>
      <c r="T723" s="33" t="s">
        <v>260</v>
      </c>
      <c r="U723" s="33" t="s">
        <v>260</v>
      </c>
      <c r="V723" s="34" t="s">
        <v>100</v>
      </c>
      <c r="W723" s="33" t="s">
        <v>3458</v>
      </c>
      <c r="X723" s="33"/>
      <c r="Y723" s="31" t="s">
        <v>262</v>
      </c>
    </row>
    <row r="724" spans="1:25" ht="51" x14ac:dyDescent="0.2">
      <c r="A724" s="30" t="s">
        <v>3459</v>
      </c>
      <c r="B724" s="33" t="s">
        <v>3460</v>
      </c>
      <c r="C724" s="30" t="s">
        <v>3461</v>
      </c>
      <c r="D724" s="33">
        <v>1986</v>
      </c>
      <c r="E724" s="30" t="s">
        <v>3462</v>
      </c>
      <c r="F724" s="34"/>
      <c r="G724" s="34"/>
      <c r="H724" s="34"/>
      <c r="I724" s="34"/>
      <c r="J724" s="34"/>
      <c r="K724" s="33" t="s">
        <v>117</v>
      </c>
      <c r="L724" s="32">
        <v>24</v>
      </c>
      <c r="M724" s="32">
        <v>1</v>
      </c>
      <c r="N724" s="32">
        <v>37</v>
      </c>
      <c r="O724" s="32">
        <v>54</v>
      </c>
      <c r="P724" s="33" t="s">
        <v>3463</v>
      </c>
      <c r="Q724" s="33"/>
      <c r="R724" s="33"/>
      <c r="S724" s="33"/>
      <c r="T724" s="33"/>
      <c r="U724" s="33"/>
      <c r="V724" s="34" t="s">
        <v>100</v>
      </c>
      <c r="W724" s="33" t="s">
        <v>3464</v>
      </c>
      <c r="X724" s="33" t="s">
        <v>3465</v>
      </c>
      <c r="Y724" s="31" t="s">
        <v>166</v>
      </c>
    </row>
    <row r="725" spans="1:25" ht="25.5" x14ac:dyDescent="0.2">
      <c r="A725" s="30" t="s">
        <v>3466</v>
      </c>
      <c r="B725" s="33" t="s">
        <v>3467</v>
      </c>
      <c r="C725" s="30" t="s">
        <v>3468</v>
      </c>
      <c r="D725" s="33">
        <v>1986</v>
      </c>
      <c r="E725" s="30" t="s">
        <v>798</v>
      </c>
      <c r="F725" s="34"/>
      <c r="G725" s="34"/>
      <c r="H725" s="34" t="s">
        <v>77</v>
      </c>
      <c r="I725" s="34"/>
      <c r="J725" s="34"/>
      <c r="K725" s="33" t="s">
        <v>906</v>
      </c>
      <c r="L725" s="32" t="s">
        <v>3469</v>
      </c>
      <c r="M725" s="32"/>
      <c r="N725" s="32">
        <v>283</v>
      </c>
      <c r="O725" s="32">
        <v>291</v>
      </c>
      <c r="P725" s="33" t="s">
        <v>3470</v>
      </c>
      <c r="Q725" s="33"/>
      <c r="R725" s="33"/>
      <c r="S725" s="33"/>
      <c r="T725" s="33"/>
      <c r="U725" s="33"/>
      <c r="V725" s="34" t="s">
        <v>100</v>
      </c>
      <c r="W725" s="33"/>
      <c r="X725" s="33" t="s">
        <v>3471</v>
      </c>
      <c r="Y725" s="31" t="s">
        <v>166</v>
      </c>
    </row>
    <row r="726" spans="1:25" x14ac:dyDescent="0.2">
      <c r="A726" s="30" t="s">
        <v>3472</v>
      </c>
      <c r="B726" s="33"/>
      <c r="C726" s="30" t="s">
        <v>3473</v>
      </c>
      <c r="D726" s="33">
        <v>1986</v>
      </c>
      <c r="E726" s="30"/>
      <c r="F726" s="45" t="s">
        <v>121</v>
      </c>
      <c r="G726" s="45"/>
      <c r="H726" s="45"/>
      <c r="I726" s="45"/>
      <c r="J726" s="34"/>
      <c r="K726" s="33" t="s">
        <v>89</v>
      </c>
      <c r="L726" s="32"/>
      <c r="M726" s="32"/>
      <c r="N726" s="32"/>
      <c r="O726" s="32"/>
      <c r="P726" s="33"/>
      <c r="Q726" s="33"/>
      <c r="R726" s="33"/>
      <c r="S726" s="33"/>
      <c r="T726" s="33"/>
      <c r="U726" s="33"/>
      <c r="V726" s="34" t="s">
        <v>92</v>
      </c>
      <c r="W726" s="33"/>
      <c r="X726" s="33"/>
      <c r="Y726" s="31" t="s">
        <v>114</v>
      </c>
    </row>
    <row r="727" spans="1:25" ht="63.75" x14ac:dyDescent="0.2">
      <c r="A727" s="30" t="s">
        <v>3474</v>
      </c>
      <c r="B727" s="33" t="s">
        <v>3475</v>
      </c>
      <c r="C727" s="30" t="s">
        <v>3476</v>
      </c>
      <c r="D727" s="33">
        <v>1986</v>
      </c>
      <c r="E727" s="30" t="s">
        <v>3477</v>
      </c>
      <c r="F727" s="34"/>
      <c r="G727" s="34"/>
      <c r="H727" s="34"/>
      <c r="I727" s="34"/>
      <c r="J727" s="34"/>
      <c r="K727" s="33" t="s">
        <v>117</v>
      </c>
      <c r="L727" s="32"/>
      <c r="M727" s="32"/>
      <c r="N727" s="32">
        <v>457</v>
      </c>
      <c r="O727" s="32">
        <v>471</v>
      </c>
      <c r="P727" s="33"/>
      <c r="Q727" s="33"/>
      <c r="R727" s="33" t="s">
        <v>3478</v>
      </c>
      <c r="S727" s="33"/>
      <c r="T727" s="33" t="s">
        <v>3479</v>
      </c>
      <c r="U727" s="33" t="s">
        <v>3480</v>
      </c>
      <c r="V727" s="34" t="s">
        <v>551</v>
      </c>
      <c r="W727" s="33"/>
      <c r="X727" s="33" t="s">
        <v>3481</v>
      </c>
      <c r="Y727" s="31" t="s">
        <v>166</v>
      </c>
    </row>
    <row r="728" spans="1:25" ht="25.5" x14ac:dyDescent="0.2">
      <c r="A728" s="30" t="s">
        <v>3482</v>
      </c>
      <c r="B728" s="33"/>
      <c r="C728" s="30" t="s">
        <v>3483</v>
      </c>
      <c r="D728" s="33">
        <v>1986</v>
      </c>
      <c r="E728" s="30" t="s">
        <v>3484</v>
      </c>
      <c r="F728" s="45"/>
      <c r="G728" s="45"/>
      <c r="H728" s="45"/>
      <c r="I728" s="45" t="s">
        <v>2064</v>
      </c>
      <c r="J728" s="34"/>
      <c r="K728" s="33" t="s">
        <v>906</v>
      </c>
      <c r="L728" s="32"/>
      <c r="M728" s="32"/>
      <c r="N728" s="32">
        <v>61</v>
      </c>
      <c r="O728" s="32">
        <v>63</v>
      </c>
      <c r="P728" s="33"/>
      <c r="Q728" s="33"/>
      <c r="R728" s="33"/>
      <c r="S728" s="33"/>
      <c r="T728" s="33"/>
      <c r="U728" s="33"/>
      <c r="V728" s="34" t="s">
        <v>100</v>
      </c>
      <c r="W728" s="33"/>
      <c r="X728" s="33"/>
      <c r="Y728" s="31" t="s">
        <v>114</v>
      </c>
    </row>
    <row r="729" spans="1:25" ht="25.5" x14ac:dyDescent="0.2">
      <c r="A729" s="30" t="s">
        <v>3485</v>
      </c>
      <c r="B729" s="33"/>
      <c r="C729" s="30" t="s">
        <v>3486</v>
      </c>
      <c r="D729" s="33">
        <v>1986</v>
      </c>
      <c r="E729" s="30" t="s">
        <v>1448</v>
      </c>
      <c r="F729" s="34" t="s">
        <v>77</v>
      </c>
      <c r="G729" s="34"/>
      <c r="H729" s="34" t="s">
        <v>77</v>
      </c>
      <c r="I729" s="34" t="s">
        <v>77</v>
      </c>
      <c r="J729" s="34"/>
      <c r="K729" s="33" t="s">
        <v>134</v>
      </c>
      <c r="L729" s="32"/>
      <c r="M729" s="32"/>
      <c r="N729" s="32">
        <v>141</v>
      </c>
      <c r="O729" s="32">
        <v>148</v>
      </c>
      <c r="P729" s="33"/>
      <c r="Q729" s="33"/>
      <c r="R729" s="33" t="s">
        <v>3487</v>
      </c>
      <c r="S729" s="33">
        <v>1990</v>
      </c>
      <c r="T729" s="33" t="s">
        <v>3488</v>
      </c>
      <c r="U729" s="33"/>
      <c r="V729" s="34" t="s">
        <v>100</v>
      </c>
      <c r="W729" s="33" t="s">
        <v>3489</v>
      </c>
      <c r="X729" s="33"/>
      <c r="Y729" s="31" t="s">
        <v>1644</v>
      </c>
    </row>
    <row r="730" spans="1:25" ht="38.25" x14ac:dyDescent="0.2">
      <c r="A730" s="30" t="s">
        <v>3490</v>
      </c>
      <c r="B730" s="33"/>
      <c r="C730" s="30" t="s">
        <v>3491</v>
      </c>
      <c r="D730" s="33">
        <v>1986</v>
      </c>
      <c r="E730" s="30" t="s">
        <v>3492</v>
      </c>
      <c r="F730" s="45" t="s">
        <v>1986</v>
      </c>
      <c r="G730" s="45"/>
      <c r="H730" s="45" t="s">
        <v>1986</v>
      </c>
      <c r="I730" s="45" t="s">
        <v>1986</v>
      </c>
      <c r="J730" s="34"/>
      <c r="K730" s="33" t="s">
        <v>218</v>
      </c>
      <c r="L730" s="32"/>
      <c r="M730" s="32"/>
      <c r="N730" s="32" t="s">
        <v>3493</v>
      </c>
      <c r="O730" s="32" t="s">
        <v>3493</v>
      </c>
      <c r="P730" s="33"/>
      <c r="Q730" s="33"/>
      <c r="R730" s="33"/>
      <c r="S730" s="33"/>
      <c r="T730" s="33"/>
      <c r="U730" s="33"/>
      <c r="V730" s="34" t="s">
        <v>92</v>
      </c>
      <c r="W730" s="33"/>
      <c r="X730" s="33"/>
      <c r="Y730" s="31" t="s">
        <v>114</v>
      </c>
    </row>
    <row r="731" spans="1:25" ht="38.25" x14ac:dyDescent="0.2">
      <c r="A731" s="30" t="s">
        <v>3272</v>
      </c>
      <c r="B731" s="33"/>
      <c r="C731" s="30" t="s">
        <v>3494</v>
      </c>
      <c r="D731" s="33">
        <v>1986</v>
      </c>
      <c r="E731" s="30" t="s">
        <v>3495</v>
      </c>
      <c r="F731" s="34"/>
      <c r="G731" s="34"/>
      <c r="H731" s="34"/>
      <c r="I731" s="34"/>
      <c r="J731" s="34"/>
      <c r="K731" s="33" t="s">
        <v>126</v>
      </c>
      <c r="L731" s="32"/>
      <c r="M731" s="32"/>
      <c r="N731" s="32" t="s">
        <v>3496</v>
      </c>
      <c r="O731" s="32" t="s">
        <v>3496</v>
      </c>
      <c r="P731" s="33"/>
      <c r="Q731" s="33"/>
      <c r="R731" s="33"/>
      <c r="S731" s="33"/>
      <c r="T731" s="33"/>
      <c r="U731" s="33"/>
      <c r="V731" s="34" t="s">
        <v>1550</v>
      </c>
      <c r="W731" s="33"/>
      <c r="X731" s="33"/>
      <c r="Y731" s="31"/>
    </row>
    <row r="732" spans="1:25" ht="25.5" x14ac:dyDescent="0.2">
      <c r="A732" s="30" t="s">
        <v>3337</v>
      </c>
      <c r="B732" s="33"/>
      <c r="C732" s="30" t="s">
        <v>3497</v>
      </c>
      <c r="D732" s="33">
        <v>1986</v>
      </c>
      <c r="E732" s="30" t="s">
        <v>3339</v>
      </c>
      <c r="F732" s="34" t="s">
        <v>77</v>
      </c>
      <c r="G732" s="34"/>
      <c r="H732" s="34" t="s">
        <v>77</v>
      </c>
      <c r="I732" s="34" t="s">
        <v>77</v>
      </c>
      <c r="J732" s="34"/>
      <c r="K732" s="33" t="s">
        <v>218</v>
      </c>
      <c r="L732" s="32">
        <v>61</v>
      </c>
      <c r="M732" s="32">
        <v>1</v>
      </c>
      <c r="N732" s="32">
        <v>97</v>
      </c>
      <c r="O732" s="32">
        <v>115</v>
      </c>
      <c r="P732" s="33"/>
      <c r="Q732" s="33" t="s">
        <v>3498</v>
      </c>
      <c r="R732" s="33"/>
      <c r="S732" s="33"/>
      <c r="T732" s="33"/>
      <c r="U732" s="33"/>
      <c r="V732" s="34" t="s">
        <v>100</v>
      </c>
      <c r="W732" s="33" t="s">
        <v>3341</v>
      </c>
      <c r="X732" s="33"/>
      <c r="Y732" s="31"/>
    </row>
    <row r="733" spans="1:25" ht="51" x14ac:dyDescent="0.2">
      <c r="A733" s="30" t="s">
        <v>3499</v>
      </c>
      <c r="B733" s="33" t="s">
        <v>3499</v>
      </c>
      <c r="C733" s="30" t="s">
        <v>3500</v>
      </c>
      <c r="D733" s="33">
        <v>1985</v>
      </c>
      <c r="E733" s="30" t="s">
        <v>3501</v>
      </c>
      <c r="F733" s="34" t="s">
        <v>77</v>
      </c>
      <c r="G733" s="34"/>
      <c r="H733" s="34"/>
      <c r="I733" s="34"/>
      <c r="J733" s="34"/>
      <c r="K733" s="33" t="s">
        <v>126</v>
      </c>
      <c r="L733" s="32">
        <v>63</v>
      </c>
      <c r="M733" s="32">
        <v>12</v>
      </c>
      <c r="N733" s="32">
        <v>2933</v>
      </c>
      <c r="O733" s="32">
        <v>2939</v>
      </c>
      <c r="P733" s="33" t="s">
        <v>3502</v>
      </c>
      <c r="Q733" s="33" t="str">
        <f>HYPERLINK("http://dx.doi.org/10.1139/z85-439","http://dx.doi.org/10.1139/z85-439")</f>
        <v>http://dx.doi.org/10.1139/z85-439</v>
      </c>
      <c r="R733" s="33"/>
      <c r="S733" s="33" t="s">
        <v>260</v>
      </c>
      <c r="T733" s="33" t="s">
        <v>260</v>
      </c>
      <c r="U733" s="33" t="s">
        <v>260</v>
      </c>
      <c r="V733" s="34" t="s">
        <v>100</v>
      </c>
      <c r="W733" s="33"/>
      <c r="X733" s="33"/>
      <c r="Y733" s="31" t="s">
        <v>262</v>
      </c>
    </row>
    <row r="734" spans="1:25" ht="25.5" x14ac:dyDescent="0.2">
      <c r="A734" s="30" t="s">
        <v>1329</v>
      </c>
      <c r="B734" s="33"/>
      <c r="C734" s="30" t="s">
        <v>3503</v>
      </c>
      <c r="D734" s="33">
        <v>1985</v>
      </c>
      <c r="E734" s="30" t="s">
        <v>3504</v>
      </c>
      <c r="F734" s="34" t="s">
        <v>77</v>
      </c>
      <c r="G734" s="34"/>
      <c r="H734" s="34" t="s">
        <v>77</v>
      </c>
      <c r="I734" s="34" t="s">
        <v>77</v>
      </c>
      <c r="J734" s="34"/>
      <c r="K734" s="33" t="s">
        <v>99</v>
      </c>
      <c r="L734" s="32">
        <v>200</v>
      </c>
      <c r="M734" s="32"/>
      <c r="N734" s="32">
        <v>20</v>
      </c>
      <c r="O734" s="32">
        <v>25</v>
      </c>
      <c r="P734" s="33"/>
      <c r="Q734" s="33"/>
      <c r="R734" s="33"/>
      <c r="S734" s="33"/>
      <c r="T734" s="33"/>
      <c r="U734" s="33"/>
      <c r="V734" s="34" t="s">
        <v>100</v>
      </c>
      <c r="W734" s="33" t="s">
        <v>3505</v>
      </c>
      <c r="X734" s="33"/>
      <c r="Y734" s="31" t="s">
        <v>1318</v>
      </c>
    </row>
    <row r="735" spans="1:25" ht="25.5" x14ac:dyDescent="0.2">
      <c r="A735" s="30" t="s">
        <v>3506</v>
      </c>
      <c r="B735" s="33"/>
      <c r="C735" s="30" t="s">
        <v>3507</v>
      </c>
      <c r="D735" s="33">
        <v>1985</v>
      </c>
      <c r="E735" s="30" t="s">
        <v>3375</v>
      </c>
      <c r="F735" s="34" t="s">
        <v>77</v>
      </c>
      <c r="G735" s="34"/>
      <c r="H735" s="34" t="s">
        <v>77</v>
      </c>
      <c r="I735" s="34" t="s">
        <v>77</v>
      </c>
      <c r="J735" s="34"/>
      <c r="K735" s="33" t="s">
        <v>99</v>
      </c>
      <c r="L735" s="32">
        <v>36</v>
      </c>
      <c r="M735" s="32"/>
      <c r="N735" s="32">
        <v>321</v>
      </c>
      <c r="O735" s="32">
        <v>325</v>
      </c>
      <c r="P735" s="33"/>
      <c r="Q735" s="33"/>
      <c r="R735" s="33"/>
      <c r="S735" s="33"/>
      <c r="T735" s="33"/>
      <c r="U735" s="33"/>
      <c r="V735" s="34" t="s">
        <v>100</v>
      </c>
      <c r="W735" s="33"/>
      <c r="X735" s="33"/>
      <c r="Y735" s="31" t="s">
        <v>1503</v>
      </c>
    </row>
    <row r="736" spans="1:25" ht="25.5" x14ac:dyDescent="0.2">
      <c r="A736" s="30" t="s">
        <v>3508</v>
      </c>
      <c r="B736" s="33"/>
      <c r="C736" s="30" t="s">
        <v>3509</v>
      </c>
      <c r="D736" s="33">
        <v>1985</v>
      </c>
      <c r="E736" s="30" t="s">
        <v>3510</v>
      </c>
      <c r="F736" s="34" t="s">
        <v>77</v>
      </c>
      <c r="G736" s="34"/>
      <c r="H736" s="34"/>
      <c r="I736" s="34"/>
      <c r="J736" s="34"/>
      <c r="K736" s="33" t="s">
        <v>422</v>
      </c>
      <c r="L736" s="32"/>
      <c r="M736" s="32"/>
      <c r="N736" s="32" t="s">
        <v>3511</v>
      </c>
      <c r="O736" s="32" t="s">
        <v>3511</v>
      </c>
      <c r="P736" s="33"/>
      <c r="Q736" s="33" t="s">
        <v>3512</v>
      </c>
      <c r="R736" s="33"/>
      <c r="S736" s="33"/>
      <c r="T736" s="33"/>
      <c r="U736" s="33"/>
      <c r="V736" s="34" t="s">
        <v>136</v>
      </c>
      <c r="W736" s="33" t="s">
        <v>3513</v>
      </c>
      <c r="X736" s="33"/>
      <c r="Y736" s="31" t="s">
        <v>2236</v>
      </c>
    </row>
    <row r="737" spans="1:25" ht="25.5" x14ac:dyDescent="0.2">
      <c r="A737" s="30" t="s">
        <v>3514</v>
      </c>
      <c r="B737" s="33"/>
      <c r="C737" s="30" t="s">
        <v>3515</v>
      </c>
      <c r="D737" s="33">
        <v>1985</v>
      </c>
      <c r="E737" s="30" t="s">
        <v>3516</v>
      </c>
      <c r="F737" s="45"/>
      <c r="G737" s="45"/>
      <c r="H737" s="45"/>
      <c r="I737" s="45" t="s">
        <v>3517</v>
      </c>
      <c r="J737" s="34"/>
      <c r="K737" s="33" t="s">
        <v>89</v>
      </c>
      <c r="L737" s="32"/>
      <c r="M737" s="32"/>
      <c r="N737" s="32" t="s">
        <v>2894</v>
      </c>
      <c r="O737" s="32" t="s">
        <v>2894</v>
      </c>
      <c r="P737" s="33"/>
      <c r="Q737" s="33"/>
      <c r="R737" s="33"/>
      <c r="S737" s="33"/>
      <c r="T737" s="33"/>
      <c r="U737" s="33"/>
      <c r="V737" s="34" t="s">
        <v>551</v>
      </c>
      <c r="W737" s="33"/>
      <c r="X737" s="33"/>
      <c r="Y737" s="31" t="s">
        <v>114</v>
      </c>
    </row>
    <row r="738" spans="1:25" x14ac:dyDescent="0.2">
      <c r="A738" s="30" t="s">
        <v>2831</v>
      </c>
      <c r="B738" s="33"/>
      <c r="C738" s="30" t="s">
        <v>3518</v>
      </c>
      <c r="D738" s="33">
        <v>1985</v>
      </c>
      <c r="E738" s="30"/>
      <c r="F738" s="45" t="s">
        <v>1986</v>
      </c>
      <c r="G738" s="45" t="s">
        <v>1986</v>
      </c>
      <c r="H738" s="45" t="s">
        <v>1986</v>
      </c>
      <c r="I738" s="45" t="s">
        <v>1986</v>
      </c>
      <c r="J738" s="45"/>
      <c r="K738" s="33" t="s">
        <v>218</v>
      </c>
      <c r="L738" s="32"/>
      <c r="M738" s="32"/>
      <c r="N738" s="32" t="s">
        <v>3519</v>
      </c>
      <c r="O738" s="32" t="s">
        <v>3519</v>
      </c>
      <c r="P738" s="33"/>
      <c r="Q738" s="33"/>
      <c r="R738" s="33"/>
      <c r="S738" s="33"/>
      <c r="T738" s="33"/>
      <c r="U738" s="33"/>
      <c r="V738" s="34" t="s">
        <v>92</v>
      </c>
      <c r="W738" s="33"/>
      <c r="X738" s="33"/>
      <c r="Y738" s="31" t="s">
        <v>114</v>
      </c>
    </row>
    <row r="739" spans="1:25" ht="25.5" x14ac:dyDescent="0.2">
      <c r="A739" s="30" t="s">
        <v>2754</v>
      </c>
      <c r="B739" s="33"/>
      <c r="C739" s="30" t="s">
        <v>3520</v>
      </c>
      <c r="D739" s="33">
        <v>1985</v>
      </c>
      <c r="E739" s="30"/>
      <c r="F739" s="45"/>
      <c r="G739" s="45" t="s">
        <v>1986</v>
      </c>
      <c r="H739" s="45"/>
      <c r="I739" s="45"/>
      <c r="J739" s="45"/>
      <c r="K739" s="33" t="s">
        <v>126</v>
      </c>
      <c r="L739" s="32"/>
      <c r="M739" s="32"/>
      <c r="N739" s="32"/>
      <c r="O739" s="32"/>
      <c r="P739" s="33"/>
      <c r="Q739" s="33"/>
      <c r="R739" s="33"/>
      <c r="S739" s="33"/>
      <c r="T739" s="33"/>
      <c r="U739" s="33"/>
      <c r="V739" s="34" t="s">
        <v>92</v>
      </c>
      <c r="W739" s="33"/>
      <c r="X739" s="33"/>
      <c r="Y739" s="31" t="s">
        <v>114</v>
      </c>
    </row>
    <row r="740" spans="1:25" ht="63.75" x14ac:dyDescent="0.2">
      <c r="A740" s="30" t="s">
        <v>3521</v>
      </c>
      <c r="B740" s="33" t="s">
        <v>3521</v>
      </c>
      <c r="C740" s="30" t="s">
        <v>3522</v>
      </c>
      <c r="D740" s="33">
        <v>1985</v>
      </c>
      <c r="E740" s="30" t="s">
        <v>3523</v>
      </c>
      <c r="F740" s="34"/>
      <c r="G740" s="34"/>
      <c r="H740" s="34"/>
      <c r="I740" s="34"/>
      <c r="J740" s="34" t="s">
        <v>77</v>
      </c>
      <c r="K740" s="33" t="s">
        <v>186</v>
      </c>
      <c r="L740" s="32">
        <v>27</v>
      </c>
      <c r="M740" s="32">
        <v>2</v>
      </c>
      <c r="N740" s="32">
        <v>73</v>
      </c>
      <c r="O740" s="32">
        <v>73</v>
      </c>
      <c r="P740" s="33" t="s">
        <v>260</v>
      </c>
      <c r="Q740" s="33" t="s">
        <v>260</v>
      </c>
      <c r="R740" s="33"/>
      <c r="S740" s="33" t="s">
        <v>260</v>
      </c>
      <c r="T740" s="33" t="s">
        <v>260</v>
      </c>
      <c r="U740" s="33" t="s">
        <v>260</v>
      </c>
      <c r="V740" s="34" t="s">
        <v>100</v>
      </c>
      <c r="W740" s="33"/>
      <c r="X740" s="33"/>
      <c r="Y740" s="31" t="s">
        <v>262</v>
      </c>
    </row>
    <row r="741" spans="1:25" ht="38.25" x14ac:dyDescent="0.2">
      <c r="A741" s="30" t="s">
        <v>3524</v>
      </c>
      <c r="B741" s="33" t="s">
        <v>3525</v>
      </c>
      <c r="C741" s="30" t="s">
        <v>3526</v>
      </c>
      <c r="D741" s="33">
        <v>1985</v>
      </c>
      <c r="E741" s="30" t="s">
        <v>3527</v>
      </c>
      <c r="F741" s="34" t="s">
        <v>77</v>
      </c>
      <c r="G741" s="34"/>
      <c r="H741" s="34" t="s">
        <v>77</v>
      </c>
      <c r="I741" s="34" t="s">
        <v>77</v>
      </c>
      <c r="J741" s="34"/>
      <c r="K741" s="33" t="s">
        <v>564</v>
      </c>
      <c r="L741" s="32">
        <v>44</v>
      </c>
      <c r="M741" s="32">
        <v>3</v>
      </c>
      <c r="N741" s="32">
        <v>253</v>
      </c>
      <c r="O741" s="32">
        <v>267</v>
      </c>
      <c r="P741" s="33" t="s">
        <v>3528</v>
      </c>
      <c r="Q741" s="33" t="str">
        <f>HYPERLINK("http://dx.doi.org/10.1016/0048-9697(85)90099-3","http://dx.doi.org/10.1016/0048-9697(85)90099-3")</f>
        <v>http://dx.doi.org/10.1016/0048-9697(85)90099-3</v>
      </c>
      <c r="R741" s="33"/>
      <c r="S741" s="33"/>
      <c r="T741" s="33"/>
      <c r="U741" s="33"/>
      <c r="V741" s="34" t="s">
        <v>100</v>
      </c>
      <c r="W741" s="33"/>
      <c r="X741" s="33" t="s">
        <v>3529</v>
      </c>
      <c r="Y741" s="31" t="s">
        <v>143</v>
      </c>
    </row>
    <row r="742" spans="1:25" ht="25.5" x14ac:dyDescent="0.2">
      <c r="A742" s="30" t="s">
        <v>2052</v>
      </c>
      <c r="B742" s="33"/>
      <c r="C742" s="30" t="s">
        <v>3530</v>
      </c>
      <c r="D742" s="33">
        <v>1985</v>
      </c>
      <c r="E742" s="30" t="s">
        <v>3531</v>
      </c>
      <c r="F742" s="34"/>
      <c r="G742" s="34"/>
      <c r="H742" s="45" t="s">
        <v>3532</v>
      </c>
      <c r="I742" s="34"/>
      <c r="J742" s="34"/>
      <c r="K742" s="33" t="s">
        <v>126</v>
      </c>
      <c r="L742" s="32">
        <v>62</v>
      </c>
      <c r="M742" s="32"/>
      <c r="N742" s="32">
        <v>3</v>
      </c>
      <c r="O742" s="32">
        <v>5</v>
      </c>
      <c r="P742" s="33"/>
      <c r="Q742" s="33"/>
      <c r="R742" s="33"/>
      <c r="S742" s="33"/>
      <c r="T742" s="33"/>
      <c r="U742" s="33"/>
      <c r="V742" s="34" t="s">
        <v>100</v>
      </c>
      <c r="W742" s="33"/>
      <c r="X742" s="33"/>
      <c r="Y742" s="31" t="s">
        <v>114</v>
      </c>
    </row>
    <row r="743" spans="1:25" ht="51" x14ac:dyDescent="0.2">
      <c r="A743" s="30" t="s">
        <v>3533</v>
      </c>
      <c r="B743" s="33" t="s">
        <v>3533</v>
      </c>
      <c r="C743" s="30" t="s">
        <v>3534</v>
      </c>
      <c r="D743" s="33">
        <v>1985</v>
      </c>
      <c r="E743" s="30" t="s">
        <v>3535</v>
      </c>
      <c r="F743" s="34"/>
      <c r="G743" s="34"/>
      <c r="H743" s="34"/>
      <c r="I743" s="34"/>
      <c r="J743" s="34" t="s">
        <v>77</v>
      </c>
      <c r="K743" s="33" t="s">
        <v>99</v>
      </c>
      <c r="L743" s="32">
        <v>36</v>
      </c>
      <c r="M743" s="32" t="s">
        <v>3536</v>
      </c>
      <c r="N743" s="32">
        <v>13</v>
      </c>
      <c r="O743" s="32">
        <v>32</v>
      </c>
      <c r="P743" s="33" t="s">
        <v>260</v>
      </c>
      <c r="Q743" s="33" t="s">
        <v>3537</v>
      </c>
      <c r="R743" s="33"/>
      <c r="S743" s="33" t="s">
        <v>260</v>
      </c>
      <c r="T743" s="33" t="s">
        <v>260</v>
      </c>
      <c r="U743" s="33" t="s">
        <v>260</v>
      </c>
      <c r="V743" s="34" t="s">
        <v>100</v>
      </c>
      <c r="W743" s="33"/>
      <c r="X743" s="33"/>
      <c r="Y743" s="31" t="s">
        <v>262</v>
      </c>
    </row>
    <row r="744" spans="1:25" ht="38.25" x14ac:dyDescent="0.2">
      <c r="A744" s="30" t="s">
        <v>3538</v>
      </c>
      <c r="B744" s="33"/>
      <c r="C744" s="30" t="s">
        <v>3539</v>
      </c>
      <c r="D744" s="33">
        <v>1985</v>
      </c>
      <c r="E744" s="30" t="s">
        <v>3540</v>
      </c>
      <c r="F744" s="45">
        <v>1</v>
      </c>
      <c r="G744" s="45"/>
      <c r="H744" s="45">
        <v>1</v>
      </c>
      <c r="I744" s="45">
        <v>1</v>
      </c>
      <c r="J744" s="34"/>
      <c r="K744" s="33" t="s">
        <v>117</v>
      </c>
      <c r="L744" s="32"/>
      <c r="M744" s="32"/>
      <c r="N744" s="32" t="s">
        <v>3541</v>
      </c>
      <c r="O744" s="32" t="s">
        <v>3541</v>
      </c>
      <c r="P744" s="33"/>
      <c r="Q744" s="33"/>
      <c r="R744" s="33"/>
      <c r="S744" s="33"/>
      <c r="T744" s="33"/>
      <c r="U744" s="33"/>
      <c r="V744" s="34" t="s">
        <v>290</v>
      </c>
      <c r="W744" s="33"/>
      <c r="X744" s="33"/>
      <c r="Y744" s="31" t="s">
        <v>114</v>
      </c>
    </row>
    <row r="745" spans="1:25" ht="25.5" x14ac:dyDescent="0.2">
      <c r="A745" s="30" t="s">
        <v>3337</v>
      </c>
      <c r="B745" s="33"/>
      <c r="C745" s="30" t="s">
        <v>3542</v>
      </c>
      <c r="D745" s="33">
        <v>1985</v>
      </c>
      <c r="E745" s="30" t="s">
        <v>3339</v>
      </c>
      <c r="F745" s="34" t="s">
        <v>77</v>
      </c>
      <c r="G745" s="34"/>
      <c r="H745" s="34" t="s">
        <v>77</v>
      </c>
      <c r="I745" s="34" t="s">
        <v>77</v>
      </c>
      <c r="J745" s="34"/>
      <c r="K745" s="33" t="s">
        <v>218</v>
      </c>
      <c r="L745" s="32">
        <v>60</v>
      </c>
      <c r="M745" s="32">
        <v>3</v>
      </c>
      <c r="N745" s="32">
        <v>295</v>
      </c>
      <c r="O745" s="32">
        <v>308</v>
      </c>
      <c r="P745" s="33"/>
      <c r="Q745" s="33" t="s">
        <v>3543</v>
      </c>
      <c r="R745" s="33"/>
      <c r="S745" s="33"/>
      <c r="T745" s="33"/>
      <c r="U745" s="33"/>
      <c r="V745" s="34" t="s">
        <v>100</v>
      </c>
      <c r="W745" s="33" t="s">
        <v>3341</v>
      </c>
      <c r="X745" s="33"/>
      <c r="Y745" s="31"/>
    </row>
    <row r="746" spans="1:25" ht="38.25" x14ac:dyDescent="0.2">
      <c r="A746" s="30" t="s">
        <v>3544</v>
      </c>
      <c r="B746" s="33"/>
      <c r="C746" s="30" t="s">
        <v>3545</v>
      </c>
      <c r="D746" s="33">
        <v>1984</v>
      </c>
      <c r="E746" s="30" t="s">
        <v>3546</v>
      </c>
      <c r="F746" s="45" t="s">
        <v>2056</v>
      </c>
      <c r="G746" s="45"/>
      <c r="H746" s="45" t="s">
        <v>2056</v>
      </c>
      <c r="I746" s="45" t="s">
        <v>2056</v>
      </c>
      <c r="J746" s="34"/>
      <c r="K746" s="33" t="s">
        <v>117</v>
      </c>
      <c r="L746" s="32"/>
      <c r="M746" s="32"/>
      <c r="N746" s="32" t="s">
        <v>3547</v>
      </c>
      <c r="O746" s="32" t="s">
        <v>3547</v>
      </c>
      <c r="P746" s="33"/>
      <c r="Q746" s="33"/>
      <c r="R746" s="33"/>
      <c r="S746" s="33"/>
      <c r="T746" s="33"/>
      <c r="U746" s="33"/>
      <c r="V746" s="34" t="s">
        <v>92</v>
      </c>
      <c r="W746" s="33"/>
      <c r="X746" s="33"/>
      <c r="Y746" s="31" t="s">
        <v>114</v>
      </c>
    </row>
    <row r="747" spans="1:25" ht="25.5" x14ac:dyDescent="0.2">
      <c r="A747" s="30" t="s">
        <v>2672</v>
      </c>
      <c r="B747" s="33"/>
      <c r="C747" s="30" t="s">
        <v>3548</v>
      </c>
      <c r="D747" s="33">
        <v>1984</v>
      </c>
      <c r="E747" s="30" t="s">
        <v>3549</v>
      </c>
      <c r="F747" s="45" t="s">
        <v>3550</v>
      </c>
      <c r="G747" s="45"/>
      <c r="H747" s="45" t="s">
        <v>3550</v>
      </c>
      <c r="I747" s="45" t="s">
        <v>3550</v>
      </c>
      <c r="J747" s="34"/>
      <c r="K747" s="33" t="s">
        <v>218</v>
      </c>
      <c r="L747" s="32"/>
      <c r="M747" s="32"/>
      <c r="N747" s="32" t="s">
        <v>3551</v>
      </c>
      <c r="O747" s="32" t="s">
        <v>3551</v>
      </c>
      <c r="P747" s="33"/>
      <c r="Q747" s="33"/>
      <c r="R747" s="33"/>
      <c r="S747" s="33"/>
      <c r="T747" s="33"/>
      <c r="U747" s="33"/>
      <c r="V747" s="34" t="s">
        <v>92</v>
      </c>
      <c r="W747" s="33"/>
      <c r="X747" s="33"/>
      <c r="Y747" s="31" t="s">
        <v>114</v>
      </c>
    </row>
    <row r="748" spans="1:25" ht="25.5" x14ac:dyDescent="0.2">
      <c r="A748" s="30" t="s">
        <v>3552</v>
      </c>
      <c r="B748" s="33"/>
      <c r="C748" s="30" t="s">
        <v>3553</v>
      </c>
      <c r="D748" s="33">
        <v>1984</v>
      </c>
      <c r="E748" s="30"/>
      <c r="F748" s="34"/>
      <c r="G748" s="34"/>
      <c r="H748" s="45" t="s">
        <v>2001</v>
      </c>
      <c r="I748" s="34"/>
      <c r="J748" s="34"/>
      <c r="K748" s="33" t="s">
        <v>218</v>
      </c>
      <c r="L748" s="32"/>
      <c r="M748" s="32"/>
      <c r="N748" s="32"/>
      <c r="O748" s="32"/>
      <c r="P748" s="33"/>
      <c r="Q748" s="33"/>
      <c r="R748" s="33"/>
      <c r="S748" s="33"/>
      <c r="T748" s="33"/>
      <c r="U748" s="33"/>
      <c r="V748" s="34" t="s">
        <v>92</v>
      </c>
      <c r="W748" s="33"/>
      <c r="X748" s="33"/>
      <c r="Y748" s="31" t="s">
        <v>114</v>
      </c>
    </row>
    <row r="749" spans="1:25" ht="51" x14ac:dyDescent="0.2">
      <c r="A749" s="30" t="s">
        <v>3554</v>
      </c>
      <c r="B749" s="33" t="s">
        <v>3555</v>
      </c>
      <c r="C749" s="30" t="s">
        <v>3556</v>
      </c>
      <c r="D749" s="33">
        <v>1984</v>
      </c>
      <c r="E749" s="30" t="s">
        <v>3557</v>
      </c>
      <c r="F749" s="34"/>
      <c r="G749" s="34"/>
      <c r="H749" s="34"/>
      <c r="I749" s="34"/>
      <c r="J749" s="34"/>
      <c r="K749" s="33" t="s">
        <v>99</v>
      </c>
      <c r="L749" s="32"/>
      <c r="M749" s="32"/>
      <c r="N749" s="32">
        <v>159</v>
      </c>
      <c r="O749" s="32">
        <v>173</v>
      </c>
      <c r="P749" s="33"/>
      <c r="Q749" s="33"/>
      <c r="R749" s="33"/>
      <c r="S749" s="33"/>
      <c r="T749" s="33"/>
      <c r="U749" s="33"/>
      <c r="V749" s="34" t="s">
        <v>100</v>
      </c>
      <c r="W749" s="33"/>
      <c r="X749" s="33"/>
      <c r="Y749" s="31" t="s">
        <v>166</v>
      </c>
    </row>
    <row r="750" spans="1:25" ht="51" x14ac:dyDescent="0.2">
      <c r="A750" s="30" t="s">
        <v>3558</v>
      </c>
      <c r="B750" s="33"/>
      <c r="C750" s="30" t="s">
        <v>3559</v>
      </c>
      <c r="D750" s="33">
        <v>1984</v>
      </c>
      <c r="E750" s="30" t="s">
        <v>3560</v>
      </c>
      <c r="F750" s="34" t="s">
        <v>77</v>
      </c>
      <c r="G750" s="34"/>
      <c r="H750" s="34" t="s">
        <v>77</v>
      </c>
      <c r="I750" s="34" t="s">
        <v>77</v>
      </c>
      <c r="J750" s="34"/>
      <c r="K750" s="33" t="s">
        <v>126</v>
      </c>
      <c r="L750" s="32"/>
      <c r="M750" s="32"/>
      <c r="N750" s="32">
        <v>26</v>
      </c>
      <c r="O750" s="32">
        <v>46</v>
      </c>
      <c r="P750" s="33"/>
      <c r="Q750" s="33" t="s">
        <v>3561</v>
      </c>
      <c r="R750" s="33"/>
      <c r="S750" s="33"/>
      <c r="T750" s="33"/>
      <c r="U750" s="33"/>
      <c r="V750" s="34" t="s">
        <v>238</v>
      </c>
      <c r="W750" s="33" t="s">
        <v>3562</v>
      </c>
      <c r="X750" s="33"/>
      <c r="Y750" s="31" t="s">
        <v>1353</v>
      </c>
    </row>
    <row r="751" spans="1:25" ht="38.25" x14ac:dyDescent="0.2">
      <c r="A751" s="30" t="s">
        <v>3126</v>
      </c>
      <c r="B751" s="33"/>
      <c r="C751" s="30" t="s">
        <v>3563</v>
      </c>
      <c r="D751" s="33">
        <v>1984</v>
      </c>
      <c r="E751" s="30" t="s">
        <v>3564</v>
      </c>
      <c r="F751" s="45" t="s">
        <v>2458</v>
      </c>
      <c r="G751" s="45"/>
      <c r="H751" s="45" t="s">
        <v>2458</v>
      </c>
      <c r="I751" s="45"/>
      <c r="J751" s="34"/>
      <c r="K751" s="33" t="s">
        <v>126</v>
      </c>
      <c r="L751" s="32"/>
      <c r="M751" s="32"/>
      <c r="N751" s="32" t="s">
        <v>3551</v>
      </c>
      <c r="O751" s="32" t="s">
        <v>3551</v>
      </c>
      <c r="P751" s="33"/>
      <c r="Q751" s="33"/>
      <c r="R751" s="33"/>
      <c r="S751" s="33"/>
      <c r="T751" s="33"/>
      <c r="U751" s="33"/>
      <c r="V751" s="34" t="s">
        <v>92</v>
      </c>
      <c r="W751" s="33"/>
      <c r="X751" s="33"/>
      <c r="Y751" s="31" t="s">
        <v>114</v>
      </c>
    </row>
    <row r="752" spans="1:25" ht="25.5" x14ac:dyDescent="0.2">
      <c r="A752" s="30" t="s">
        <v>3565</v>
      </c>
      <c r="B752" s="33"/>
      <c r="C752" s="30" t="s">
        <v>3566</v>
      </c>
      <c r="D752" s="33">
        <v>1984</v>
      </c>
      <c r="E752" s="30" t="s">
        <v>2761</v>
      </c>
      <c r="F752" s="45">
        <v>1</v>
      </c>
      <c r="G752" s="45"/>
      <c r="H752" s="45">
        <v>1</v>
      </c>
      <c r="I752" s="45">
        <v>1</v>
      </c>
      <c r="J752" s="34"/>
      <c r="K752" s="33" t="s">
        <v>117</v>
      </c>
      <c r="L752" s="32"/>
      <c r="M752" s="32"/>
      <c r="N752" s="32" t="s">
        <v>3567</v>
      </c>
      <c r="O752" s="32" t="s">
        <v>3567</v>
      </c>
      <c r="P752" s="33"/>
      <c r="Q752" s="33"/>
      <c r="R752" s="33"/>
      <c r="S752" s="33"/>
      <c r="T752" s="33"/>
      <c r="U752" s="33"/>
      <c r="V752" s="34"/>
      <c r="W752" s="33"/>
      <c r="X752" s="33"/>
      <c r="Y752" s="31" t="s">
        <v>114</v>
      </c>
    </row>
    <row r="753" spans="1:25" ht="51" x14ac:dyDescent="0.2">
      <c r="A753" s="30" t="s">
        <v>3568</v>
      </c>
      <c r="B753" s="33"/>
      <c r="C753" s="30" t="s">
        <v>3569</v>
      </c>
      <c r="D753" s="33">
        <v>1984</v>
      </c>
      <c r="E753" s="30" t="s">
        <v>3560</v>
      </c>
      <c r="F753" s="34" t="s">
        <v>77</v>
      </c>
      <c r="G753" s="34"/>
      <c r="H753" s="34" t="s">
        <v>77</v>
      </c>
      <c r="I753" s="34" t="s">
        <v>77</v>
      </c>
      <c r="J753" s="34"/>
      <c r="K753" s="33" t="s">
        <v>422</v>
      </c>
      <c r="L753" s="32"/>
      <c r="M753" s="32"/>
      <c r="N753" s="32">
        <v>12</v>
      </c>
      <c r="O753" s="32">
        <v>15</v>
      </c>
      <c r="P753" s="33"/>
      <c r="Q753" s="33" t="s">
        <v>3561</v>
      </c>
      <c r="R753" s="33"/>
      <c r="S753" s="33"/>
      <c r="T753" s="33"/>
      <c r="U753" s="33"/>
      <c r="V753" s="34" t="s">
        <v>238</v>
      </c>
      <c r="W753" s="33" t="s">
        <v>3570</v>
      </c>
      <c r="X753" s="33"/>
      <c r="Y753" s="31" t="s">
        <v>1353</v>
      </c>
    </row>
    <row r="754" spans="1:25" ht="25.5" x14ac:dyDescent="0.2">
      <c r="A754" s="30" t="s">
        <v>3571</v>
      </c>
      <c r="B754" s="33"/>
      <c r="C754" s="30" t="s">
        <v>3572</v>
      </c>
      <c r="D754" s="33">
        <v>1984</v>
      </c>
      <c r="E754" s="30" t="s">
        <v>3375</v>
      </c>
      <c r="F754" s="34" t="s">
        <v>77</v>
      </c>
      <c r="G754" s="34"/>
      <c r="H754" s="34"/>
      <c r="I754" s="34"/>
      <c r="J754" s="34"/>
      <c r="K754" s="33" t="s">
        <v>99</v>
      </c>
      <c r="L754" s="32" t="s">
        <v>3573</v>
      </c>
      <c r="M754" s="32" t="s">
        <v>3574</v>
      </c>
      <c r="N754" s="32" t="s">
        <v>3575</v>
      </c>
      <c r="O754" s="32" t="s">
        <v>3575</v>
      </c>
      <c r="P754" s="33"/>
      <c r="Q754" s="33"/>
      <c r="R754" s="33"/>
      <c r="S754" s="33"/>
      <c r="T754" s="33"/>
      <c r="U754" s="33"/>
      <c r="V754" s="34" t="s">
        <v>100</v>
      </c>
      <c r="W754" s="33" t="s">
        <v>2510</v>
      </c>
      <c r="X754" s="33"/>
      <c r="Y754" s="31" t="s">
        <v>1503</v>
      </c>
    </row>
    <row r="755" spans="1:25" ht="51" x14ac:dyDescent="0.2">
      <c r="A755" s="30" t="s">
        <v>3576</v>
      </c>
      <c r="B755" s="33" t="s">
        <v>3576</v>
      </c>
      <c r="C755" s="30" t="s">
        <v>3572</v>
      </c>
      <c r="D755" s="33">
        <v>1984</v>
      </c>
      <c r="E755" s="30" t="s">
        <v>3535</v>
      </c>
      <c r="F755" s="34"/>
      <c r="G755" s="34"/>
      <c r="H755" s="34"/>
      <c r="I755" s="34"/>
      <c r="J755" s="34" t="s">
        <v>77</v>
      </c>
      <c r="K755" s="33" t="s">
        <v>99</v>
      </c>
      <c r="L755" s="32">
        <v>35</v>
      </c>
      <c r="M755" s="32" t="s">
        <v>596</v>
      </c>
      <c r="N755" s="32">
        <v>361</v>
      </c>
      <c r="O755" s="32">
        <v>361</v>
      </c>
      <c r="P755" s="33" t="s">
        <v>260</v>
      </c>
      <c r="Q755" s="33" t="s">
        <v>260</v>
      </c>
      <c r="R755" s="33"/>
      <c r="S755" s="33" t="s">
        <v>260</v>
      </c>
      <c r="T755" s="33" t="s">
        <v>260</v>
      </c>
      <c r="U755" s="33" t="s">
        <v>260</v>
      </c>
      <c r="V755" s="34" t="s">
        <v>100</v>
      </c>
      <c r="W755" s="33"/>
      <c r="X755" s="33"/>
      <c r="Y755" s="31" t="s">
        <v>262</v>
      </c>
    </row>
    <row r="756" spans="1:25" ht="25.5" x14ac:dyDescent="0.2">
      <c r="A756" s="30" t="s">
        <v>3577</v>
      </c>
      <c r="B756" s="33"/>
      <c r="C756" s="30" t="s">
        <v>3578</v>
      </c>
      <c r="D756" s="33">
        <v>1984</v>
      </c>
      <c r="E756" s="30"/>
      <c r="F756" s="45" t="s">
        <v>2168</v>
      </c>
      <c r="G756" s="45"/>
      <c r="H756" s="45"/>
      <c r="I756" s="45"/>
      <c r="J756" s="34"/>
      <c r="K756" s="33" t="s">
        <v>126</v>
      </c>
      <c r="L756" s="32"/>
      <c r="M756" s="32"/>
      <c r="N756" s="32"/>
      <c r="O756" s="32"/>
      <c r="P756" s="33"/>
      <c r="Q756" s="33"/>
      <c r="R756" s="33"/>
      <c r="S756" s="33"/>
      <c r="T756" s="33"/>
      <c r="U756" s="33"/>
      <c r="V756" s="34" t="s">
        <v>92</v>
      </c>
      <c r="W756" s="33"/>
      <c r="X756" s="33"/>
      <c r="Y756" s="31" t="s">
        <v>114</v>
      </c>
    </row>
    <row r="757" spans="1:25" ht="25.5" x14ac:dyDescent="0.2">
      <c r="A757" s="30" t="s">
        <v>3579</v>
      </c>
      <c r="B757" s="33"/>
      <c r="C757" s="30" t="s">
        <v>3580</v>
      </c>
      <c r="D757" s="33">
        <v>1984</v>
      </c>
      <c r="E757" s="30"/>
      <c r="F757" s="34" t="s">
        <v>77</v>
      </c>
      <c r="G757" s="34"/>
      <c r="H757" s="34" t="s">
        <v>77</v>
      </c>
      <c r="I757" s="34" t="s">
        <v>77</v>
      </c>
      <c r="J757" s="34"/>
      <c r="K757" s="33" t="s">
        <v>126</v>
      </c>
      <c r="L757" s="32"/>
      <c r="M757" s="32"/>
      <c r="N757" s="32"/>
      <c r="O757" s="32"/>
      <c r="P757" s="33"/>
      <c r="Q757" s="33"/>
      <c r="R757" s="33"/>
      <c r="S757" s="33"/>
      <c r="T757" s="33"/>
      <c r="U757" s="33"/>
      <c r="V757" s="34" t="s">
        <v>92</v>
      </c>
      <c r="W757" s="33"/>
      <c r="X757" s="33"/>
      <c r="Y757" s="31" t="s">
        <v>3581</v>
      </c>
    </row>
    <row r="758" spans="1:25" ht="25.5" x14ac:dyDescent="0.2">
      <c r="A758" s="30" t="s">
        <v>3582</v>
      </c>
      <c r="B758" s="33"/>
      <c r="C758" s="30" t="s">
        <v>3583</v>
      </c>
      <c r="D758" s="33">
        <v>1984</v>
      </c>
      <c r="E758" s="30" t="s">
        <v>3584</v>
      </c>
      <c r="F758" s="34"/>
      <c r="G758" s="34"/>
      <c r="H758" s="34" t="s">
        <v>77</v>
      </c>
      <c r="I758" s="34"/>
      <c r="J758" s="34"/>
      <c r="K758" s="33" t="s">
        <v>134</v>
      </c>
      <c r="L758" s="32">
        <v>59</v>
      </c>
      <c r="M758" s="32"/>
      <c r="N758" s="32">
        <v>11</v>
      </c>
      <c r="O758" s="32">
        <v>14</v>
      </c>
      <c r="P758" s="33"/>
      <c r="Q758" s="33"/>
      <c r="R758" s="33"/>
      <c r="S758" s="33"/>
      <c r="T758" s="33"/>
      <c r="U758" s="33"/>
      <c r="V758" s="34" t="s">
        <v>100</v>
      </c>
      <c r="W758" s="33" t="s">
        <v>3585</v>
      </c>
      <c r="X758" s="33"/>
      <c r="Y758" s="31" t="s">
        <v>1318</v>
      </c>
    </row>
    <row r="759" spans="1:25" ht="38.25" x14ac:dyDescent="0.2">
      <c r="A759" s="30" t="s">
        <v>3586</v>
      </c>
      <c r="B759" s="33"/>
      <c r="C759" s="30" t="s">
        <v>3587</v>
      </c>
      <c r="D759" s="33">
        <v>1984</v>
      </c>
      <c r="E759" s="30" t="s">
        <v>3588</v>
      </c>
      <c r="F759" s="34" t="s">
        <v>77</v>
      </c>
      <c r="G759" s="34"/>
      <c r="H759" s="34"/>
      <c r="I759" s="34"/>
      <c r="J759" s="34"/>
      <c r="K759" s="33" t="s">
        <v>218</v>
      </c>
      <c r="L759" s="32"/>
      <c r="M759" s="32"/>
      <c r="N759" s="32" t="s">
        <v>3589</v>
      </c>
      <c r="O759" s="32" t="s">
        <v>3589</v>
      </c>
      <c r="P759" s="33"/>
      <c r="Q759" s="33"/>
      <c r="R759" s="33"/>
      <c r="S759" s="33"/>
      <c r="T759" s="33"/>
      <c r="U759" s="33"/>
      <c r="V759" s="34" t="s">
        <v>1550</v>
      </c>
      <c r="W759" s="33" t="s">
        <v>3590</v>
      </c>
      <c r="X759" s="33"/>
      <c r="Y759" s="31" t="s">
        <v>3591</v>
      </c>
    </row>
    <row r="760" spans="1:25" ht="38.25" customHeight="1" x14ac:dyDescent="0.2">
      <c r="A760" s="30" t="s">
        <v>3592</v>
      </c>
      <c r="B760" s="33"/>
      <c r="C760" s="30" t="s">
        <v>3593</v>
      </c>
      <c r="D760" s="33">
        <v>1984</v>
      </c>
      <c r="E760" s="30" t="s">
        <v>3560</v>
      </c>
      <c r="F760" s="34" t="s">
        <v>77</v>
      </c>
      <c r="G760" s="34"/>
      <c r="H760" s="34" t="s">
        <v>77</v>
      </c>
      <c r="I760" s="34" t="s">
        <v>77</v>
      </c>
      <c r="J760" s="34"/>
      <c r="K760" s="33" t="s">
        <v>113</v>
      </c>
      <c r="L760" s="32"/>
      <c r="M760" s="32"/>
      <c r="N760" s="32">
        <v>43</v>
      </c>
      <c r="O760" s="32">
        <v>46</v>
      </c>
      <c r="P760" s="33"/>
      <c r="Q760" s="33" t="s">
        <v>3561</v>
      </c>
      <c r="R760" s="33"/>
      <c r="S760" s="33"/>
      <c r="T760" s="33"/>
      <c r="U760" s="33"/>
      <c r="V760" s="34" t="s">
        <v>238</v>
      </c>
      <c r="W760" s="33" t="s">
        <v>3594</v>
      </c>
      <c r="X760" s="33"/>
      <c r="Y760" s="31" t="s">
        <v>1353</v>
      </c>
    </row>
    <row r="761" spans="1:25" ht="38.25" x14ac:dyDescent="0.2">
      <c r="A761" s="30" t="s">
        <v>3595</v>
      </c>
      <c r="B761" s="33" t="s">
        <v>3596</v>
      </c>
      <c r="C761" s="30" t="s">
        <v>3597</v>
      </c>
      <c r="D761" s="33">
        <v>1984</v>
      </c>
      <c r="E761" s="30" t="s">
        <v>3598</v>
      </c>
      <c r="F761" s="34"/>
      <c r="G761" s="34"/>
      <c r="H761" s="34"/>
      <c r="I761" s="34"/>
      <c r="J761" s="34" t="s">
        <v>77</v>
      </c>
      <c r="K761" s="33" t="s">
        <v>210</v>
      </c>
      <c r="L761" s="32">
        <v>48</v>
      </c>
      <c r="M761" s="32">
        <v>2</v>
      </c>
      <c r="N761" s="32">
        <v>277</v>
      </c>
      <c r="O761" s="32">
        <v>282</v>
      </c>
      <c r="P761" s="33" t="s">
        <v>3599</v>
      </c>
      <c r="Q761" s="33"/>
      <c r="R761" s="33"/>
      <c r="S761" s="33"/>
      <c r="T761" s="33"/>
      <c r="U761" s="33"/>
      <c r="V761" s="34" t="s">
        <v>100</v>
      </c>
      <c r="W761" s="33"/>
      <c r="X761" s="33"/>
      <c r="Y761" s="31" t="s">
        <v>166</v>
      </c>
    </row>
    <row r="762" spans="1:25" ht="38.25" x14ac:dyDescent="0.2">
      <c r="A762" s="30" t="s">
        <v>3600</v>
      </c>
      <c r="B762" s="33"/>
      <c r="C762" s="30" t="s">
        <v>3601</v>
      </c>
      <c r="D762" s="33">
        <v>1984</v>
      </c>
      <c r="E762" s="30" t="s">
        <v>3602</v>
      </c>
      <c r="F762" s="45" t="s">
        <v>2458</v>
      </c>
      <c r="G762" s="45"/>
      <c r="H762" s="45" t="s">
        <v>2458</v>
      </c>
      <c r="I762" s="45" t="s">
        <v>2458</v>
      </c>
      <c r="J762" s="34"/>
      <c r="K762" s="33" t="s">
        <v>126</v>
      </c>
      <c r="L762" s="32"/>
      <c r="M762" s="32"/>
      <c r="N762" s="32" t="s">
        <v>3603</v>
      </c>
      <c r="O762" s="32" t="s">
        <v>3603</v>
      </c>
      <c r="P762" s="33"/>
      <c r="Q762" s="33"/>
      <c r="R762" s="33"/>
      <c r="S762" s="33"/>
      <c r="T762" s="33"/>
      <c r="U762" s="33"/>
      <c r="V762" s="34" t="s">
        <v>92</v>
      </c>
      <c r="W762" s="33"/>
      <c r="X762" s="33"/>
      <c r="Y762" s="31" t="s">
        <v>114</v>
      </c>
    </row>
    <row r="763" spans="1:25" ht="51" x14ac:dyDescent="0.2">
      <c r="A763" s="30" t="s">
        <v>3604</v>
      </c>
      <c r="B763" s="33"/>
      <c r="C763" s="30" t="s">
        <v>3605</v>
      </c>
      <c r="D763" s="33">
        <v>1984</v>
      </c>
      <c r="E763" s="30" t="s">
        <v>3560</v>
      </c>
      <c r="F763" s="34" t="s">
        <v>77</v>
      </c>
      <c r="G763" s="34"/>
      <c r="H763" s="34" t="s">
        <v>77</v>
      </c>
      <c r="I763" s="34" t="s">
        <v>77</v>
      </c>
      <c r="J763" s="34"/>
      <c r="K763" s="33" t="s">
        <v>422</v>
      </c>
      <c r="L763" s="32"/>
      <c r="M763" s="32"/>
      <c r="N763" s="32">
        <v>55</v>
      </c>
      <c r="O763" s="32">
        <v>56</v>
      </c>
      <c r="P763" s="33"/>
      <c r="Q763" s="33" t="s">
        <v>3561</v>
      </c>
      <c r="R763" s="33"/>
      <c r="S763" s="33"/>
      <c r="T763" s="33"/>
      <c r="U763" s="33"/>
      <c r="V763" s="34" t="s">
        <v>238</v>
      </c>
      <c r="W763" s="33" t="s">
        <v>3606</v>
      </c>
      <c r="X763" s="33"/>
      <c r="Y763" s="31" t="s">
        <v>1353</v>
      </c>
    </row>
    <row r="764" spans="1:25" ht="25.5" x14ac:dyDescent="0.2">
      <c r="A764" s="30" t="s">
        <v>3607</v>
      </c>
      <c r="B764" s="33"/>
      <c r="C764" s="30" t="s">
        <v>3608</v>
      </c>
      <c r="D764" s="33">
        <v>1984</v>
      </c>
      <c r="E764" s="30" t="s">
        <v>3609</v>
      </c>
      <c r="F764" s="45" t="s">
        <v>1986</v>
      </c>
      <c r="G764" s="45" t="s">
        <v>1986</v>
      </c>
      <c r="H764" s="45" t="s">
        <v>1986</v>
      </c>
      <c r="I764" s="45" t="s">
        <v>1986</v>
      </c>
      <c r="J764" s="45"/>
      <c r="K764" s="33" t="s">
        <v>218</v>
      </c>
      <c r="L764" s="32"/>
      <c r="M764" s="32"/>
      <c r="N764" s="32" t="s">
        <v>3610</v>
      </c>
      <c r="O764" s="32" t="s">
        <v>3610</v>
      </c>
      <c r="P764" s="33"/>
      <c r="Q764" s="33"/>
      <c r="R764" s="33"/>
      <c r="S764" s="33"/>
      <c r="T764" s="33"/>
      <c r="U764" s="33"/>
      <c r="V764" s="34"/>
      <c r="W764" s="33"/>
      <c r="X764" s="33"/>
      <c r="Y764" s="31" t="s">
        <v>114</v>
      </c>
    </row>
    <row r="765" spans="1:25" ht="25.5" x14ac:dyDescent="0.2">
      <c r="A765" s="30" t="s">
        <v>3611</v>
      </c>
      <c r="B765" s="33"/>
      <c r="C765" s="30" t="s">
        <v>3612</v>
      </c>
      <c r="D765" s="33">
        <v>1984</v>
      </c>
      <c r="E765" s="30"/>
      <c r="F765" s="34"/>
      <c r="G765" s="34"/>
      <c r="H765" s="34"/>
      <c r="I765" s="34" t="s">
        <v>77</v>
      </c>
      <c r="J765" s="34"/>
      <c r="K765" s="33" t="s">
        <v>422</v>
      </c>
      <c r="L765" s="32"/>
      <c r="M765" s="32"/>
      <c r="N765" s="32" t="s">
        <v>3613</v>
      </c>
      <c r="O765" s="32" t="s">
        <v>3613</v>
      </c>
      <c r="P765" s="33"/>
      <c r="Q765" s="33" t="s">
        <v>3614</v>
      </c>
      <c r="R765" s="33"/>
      <c r="S765" s="33"/>
      <c r="T765" s="33"/>
      <c r="U765" s="33"/>
      <c r="V765" s="34" t="s">
        <v>136</v>
      </c>
      <c r="W765" s="33" t="s">
        <v>3615</v>
      </c>
      <c r="X765" s="33"/>
      <c r="Y765" s="31" t="s">
        <v>3616</v>
      </c>
    </row>
    <row r="766" spans="1:25" ht="51" x14ac:dyDescent="0.2">
      <c r="A766" s="30" t="s">
        <v>3617</v>
      </c>
      <c r="B766" s="33"/>
      <c r="C766" s="30" t="s">
        <v>3618</v>
      </c>
      <c r="D766" s="33">
        <v>1984</v>
      </c>
      <c r="E766" s="30" t="s">
        <v>3560</v>
      </c>
      <c r="F766" s="34"/>
      <c r="G766" s="34"/>
      <c r="H766" s="34"/>
      <c r="I766" s="34" t="s">
        <v>77</v>
      </c>
      <c r="J766" s="34"/>
      <c r="K766" s="33" t="s">
        <v>129</v>
      </c>
      <c r="L766" s="32"/>
      <c r="M766" s="32"/>
      <c r="N766" s="32">
        <v>47</v>
      </c>
      <c r="O766" s="32">
        <v>52</v>
      </c>
      <c r="P766" s="33"/>
      <c r="Q766" s="33" t="s">
        <v>3561</v>
      </c>
      <c r="R766" s="33"/>
      <c r="S766" s="33"/>
      <c r="T766" s="33"/>
      <c r="U766" s="33"/>
      <c r="V766" s="34" t="s">
        <v>238</v>
      </c>
      <c r="W766" s="33" t="s">
        <v>3619</v>
      </c>
      <c r="X766" s="33"/>
      <c r="Y766" s="31" t="s">
        <v>1353</v>
      </c>
    </row>
    <row r="767" spans="1:25" ht="51" x14ac:dyDescent="0.2">
      <c r="A767" s="30" t="s">
        <v>2085</v>
      </c>
      <c r="B767" s="33"/>
      <c r="C767" s="30" t="s">
        <v>3620</v>
      </c>
      <c r="D767" s="33">
        <v>1984</v>
      </c>
      <c r="E767" s="30" t="s">
        <v>3621</v>
      </c>
      <c r="F767" s="45"/>
      <c r="G767" s="45"/>
      <c r="H767" s="45" t="s">
        <v>121</v>
      </c>
      <c r="I767" s="45" t="s">
        <v>121</v>
      </c>
      <c r="J767" s="34"/>
      <c r="K767" s="33" t="s">
        <v>218</v>
      </c>
      <c r="L767" s="32"/>
      <c r="M767" s="32"/>
      <c r="N767" s="32" t="s">
        <v>3622</v>
      </c>
      <c r="O767" s="32" t="s">
        <v>3622</v>
      </c>
      <c r="P767" s="33"/>
      <c r="Q767" s="33"/>
      <c r="R767" s="33"/>
      <c r="S767" s="33"/>
      <c r="T767" s="33"/>
      <c r="U767" s="33"/>
      <c r="V767" s="34" t="s">
        <v>92</v>
      </c>
      <c r="W767" s="33"/>
      <c r="X767" s="33"/>
      <c r="Y767" s="31" t="s">
        <v>114</v>
      </c>
    </row>
    <row r="768" spans="1:25" ht="25.5" x14ac:dyDescent="0.2">
      <c r="A768" s="30" t="s">
        <v>3623</v>
      </c>
      <c r="B768" s="33"/>
      <c r="C768" s="30" t="s">
        <v>3624</v>
      </c>
      <c r="D768" s="33">
        <v>1984</v>
      </c>
      <c r="E768" s="30" t="s">
        <v>3625</v>
      </c>
      <c r="F768" s="34"/>
      <c r="G768" s="34"/>
      <c r="H768" s="34" t="s">
        <v>77</v>
      </c>
      <c r="I768" s="34"/>
      <c r="J768" s="34"/>
      <c r="K768" s="33" t="s">
        <v>134</v>
      </c>
      <c r="L768" s="32">
        <v>60</v>
      </c>
      <c r="M768" s="32"/>
      <c r="N768" s="32">
        <v>99</v>
      </c>
      <c r="O768" s="32">
        <v>107</v>
      </c>
      <c r="P768" s="33"/>
      <c r="Q768" s="33"/>
      <c r="R768" s="33"/>
      <c r="S768" s="33"/>
      <c r="T768" s="33"/>
      <c r="U768" s="33"/>
      <c r="V768" s="34" t="s">
        <v>100</v>
      </c>
      <c r="W768" s="33" t="s">
        <v>3626</v>
      </c>
      <c r="X768" s="33"/>
      <c r="Y768" s="31" t="s">
        <v>1318</v>
      </c>
    </row>
    <row r="769" spans="1:25" x14ac:dyDescent="0.2">
      <c r="A769" s="30" t="s">
        <v>3627</v>
      </c>
      <c r="B769" s="33"/>
      <c r="C769" s="30" t="s">
        <v>3628</v>
      </c>
      <c r="D769" s="33">
        <v>1984</v>
      </c>
      <c r="E769" s="30"/>
      <c r="F769" s="45" t="s">
        <v>1986</v>
      </c>
      <c r="G769" s="45"/>
      <c r="H769" s="45" t="s">
        <v>1986</v>
      </c>
      <c r="I769" s="45" t="s">
        <v>1986</v>
      </c>
      <c r="J769" s="34"/>
      <c r="K769" s="33" t="s">
        <v>218</v>
      </c>
      <c r="L769" s="32"/>
      <c r="M769" s="32"/>
      <c r="N769" s="32"/>
      <c r="O769" s="32"/>
      <c r="P769" s="33"/>
      <c r="Q769" s="33"/>
      <c r="R769" s="33"/>
      <c r="S769" s="33"/>
      <c r="T769" s="33"/>
      <c r="U769" s="33"/>
      <c r="V769" s="34" t="s">
        <v>92</v>
      </c>
      <c r="W769" s="33"/>
      <c r="X769" s="33"/>
      <c r="Y769" s="31" t="s">
        <v>114</v>
      </c>
    </row>
    <row r="770" spans="1:25" x14ac:dyDescent="0.2">
      <c r="A770" s="30" t="s">
        <v>3629</v>
      </c>
      <c r="B770" s="33"/>
      <c r="C770" s="30" t="s">
        <v>3630</v>
      </c>
      <c r="D770" s="33">
        <v>1984</v>
      </c>
      <c r="E770" s="30" t="s">
        <v>198</v>
      </c>
      <c r="F770" s="34" t="s">
        <v>77</v>
      </c>
      <c r="G770" s="34"/>
      <c r="H770" s="34" t="s">
        <v>77</v>
      </c>
      <c r="I770" s="34" t="s">
        <v>77</v>
      </c>
      <c r="J770" s="34"/>
      <c r="K770" s="33" t="s">
        <v>218</v>
      </c>
      <c r="L770" s="32"/>
      <c r="M770" s="32"/>
      <c r="N770" s="32"/>
      <c r="O770" s="32"/>
      <c r="P770" s="33"/>
      <c r="Q770" s="33"/>
      <c r="R770" s="33"/>
      <c r="S770" s="33"/>
      <c r="T770" s="33"/>
      <c r="U770" s="33"/>
      <c r="V770" s="34" t="s">
        <v>92</v>
      </c>
      <c r="W770" s="33"/>
      <c r="X770" s="33" t="s">
        <v>3631</v>
      </c>
      <c r="Y770" s="31" t="s">
        <v>199</v>
      </c>
    </row>
    <row r="771" spans="1:25" ht="51" x14ac:dyDescent="0.2">
      <c r="A771" s="30" t="s">
        <v>3632</v>
      </c>
      <c r="B771" s="33"/>
      <c r="C771" s="30" t="s">
        <v>3633</v>
      </c>
      <c r="D771" s="33">
        <v>1984</v>
      </c>
      <c r="E771" s="30" t="s">
        <v>3560</v>
      </c>
      <c r="F771" s="45"/>
      <c r="G771" s="45"/>
      <c r="H771" s="45" t="s">
        <v>2001</v>
      </c>
      <c r="I771" s="45" t="s">
        <v>2001</v>
      </c>
      <c r="J771" s="34"/>
      <c r="K771" s="33" t="s">
        <v>113</v>
      </c>
      <c r="L771" s="32"/>
      <c r="M771" s="32"/>
      <c r="N771" s="32">
        <v>16</v>
      </c>
      <c r="O771" s="32">
        <v>25</v>
      </c>
      <c r="P771" s="33"/>
      <c r="Q771" s="33" t="s">
        <v>3561</v>
      </c>
      <c r="R771" s="33"/>
      <c r="S771" s="33"/>
      <c r="T771" s="33"/>
      <c r="U771" s="33"/>
      <c r="V771" s="34" t="s">
        <v>238</v>
      </c>
      <c r="W771" s="33" t="s">
        <v>3634</v>
      </c>
      <c r="X771" s="33"/>
      <c r="Y771" s="31" t="s">
        <v>1353</v>
      </c>
    </row>
    <row r="772" spans="1:25" ht="25.5" x14ac:dyDescent="0.2">
      <c r="A772" s="30" t="s">
        <v>3635</v>
      </c>
      <c r="B772" s="33"/>
      <c r="C772" s="30" t="s">
        <v>3636</v>
      </c>
      <c r="D772" s="33">
        <v>1984</v>
      </c>
      <c r="E772" s="30" t="s">
        <v>3637</v>
      </c>
      <c r="F772" s="45" t="s">
        <v>1986</v>
      </c>
      <c r="G772" s="45"/>
      <c r="H772" s="45" t="s">
        <v>1986</v>
      </c>
      <c r="I772" s="45"/>
      <c r="J772" s="34"/>
      <c r="K772" s="33" t="s">
        <v>126</v>
      </c>
      <c r="L772" s="32"/>
      <c r="M772" s="32"/>
      <c r="N772" s="32" t="s">
        <v>3551</v>
      </c>
      <c r="O772" s="32" t="s">
        <v>3551</v>
      </c>
      <c r="P772" s="33"/>
      <c r="Q772" s="33"/>
      <c r="R772" s="33"/>
      <c r="S772" s="33"/>
      <c r="T772" s="33"/>
      <c r="U772" s="33"/>
      <c r="V772" s="34"/>
      <c r="W772" s="33"/>
      <c r="X772" s="33"/>
      <c r="Y772" s="31" t="s">
        <v>114</v>
      </c>
    </row>
    <row r="773" spans="1:25" ht="25.5" x14ac:dyDescent="0.2">
      <c r="A773" s="30" t="s">
        <v>2179</v>
      </c>
      <c r="B773" s="33"/>
      <c r="C773" s="30" t="s">
        <v>3638</v>
      </c>
      <c r="D773" s="33">
        <v>1983</v>
      </c>
      <c r="E773" s="30" t="s">
        <v>3639</v>
      </c>
      <c r="F773" s="45"/>
      <c r="G773" s="45"/>
      <c r="H773" s="45" t="s">
        <v>121</v>
      </c>
      <c r="I773" s="45" t="s">
        <v>121</v>
      </c>
      <c r="J773" s="34"/>
      <c r="K773" s="33" t="s">
        <v>126</v>
      </c>
      <c r="L773" s="32"/>
      <c r="M773" s="32"/>
      <c r="N773" s="32" t="s">
        <v>1980</v>
      </c>
      <c r="O773" s="32" t="s">
        <v>1980</v>
      </c>
      <c r="P773" s="33"/>
      <c r="Q773" s="33"/>
      <c r="R773" s="33"/>
      <c r="S773" s="33"/>
      <c r="T773" s="33"/>
      <c r="U773" s="33"/>
      <c r="V773" s="34" t="s">
        <v>92</v>
      </c>
      <c r="W773" s="33"/>
      <c r="X773" s="33"/>
      <c r="Y773" s="31" t="s">
        <v>114</v>
      </c>
    </row>
    <row r="774" spans="1:25" ht="51" x14ac:dyDescent="0.2">
      <c r="A774" s="30" t="s">
        <v>2485</v>
      </c>
      <c r="B774" s="33"/>
      <c r="C774" s="30" t="s">
        <v>3640</v>
      </c>
      <c r="D774" s="33">
        <v>1983</v>
      </c>
      <c r="E774" s="30" t="s">
        <v>2761</v>
      </c>
      <c r="F774" s="45"/>
      <c r="G774" s="45">
        <v>1</v>
      </c>
      <c r="H774" s="45"/>
      <c r="I774" s="45"/>
      <c r="J774" s="45"/>
      <c r="K774" s="33" t="s">
        <v>126</v>
      </c>
      <c r="L774" s="32"/>
      <c r="M774" s="32"/>
      <c r="N774" s="32" t="s">
        <v>3641</v>
      </c>
      <c r="O774" s="32" t="s">
        <v>3641</v>
      </c>
      <c r="P774" s="33"/>
      <c r="Q774" s="33"/>
      <c r="R774" s="33"/>
      <c r="S774" s="33"/>
      <c r="T774" s="33"/>
      <c r="U774" s="33"/>
      <c r="V774" s="34"/>
      <c r="W774" s="33"/>
      <c r="X774" s="33"/>
      <c r="Y774" s="31" t="s">
        <v>114</v>
      </c>
    </row>
    <row r="775" spans="1:25" ht="25.5" x14ac:dyDescent="0.2">
      <c r="A775" s="30" t="s">
        <v>1329</v>
      </c>
      <c r="B775" s="33"/>
      <c r="C775" s="30" t="s">
        <v>3642</v>
      </c>
      <c r="D775" s="33">
        <v>1983</v>
      </c>
      <c r="E775" s="30" t="s">
        <v>3643</v>
      </c>
      <c r="F775" s="34" t="s">
        <v>77</v>
      </c>
      <c r="G775" s="34"/>
      <c r="H775" s="34" t="s">
        <v>77</v>
      </c>
      <c r="I775" s="34" t="s">
        <v>77</v>
      </c>
      <c r="J775" s="34"/>
      <c r="K775" s="33" t="s">
        <v>99</v>
      </c>
      <c r="L775" s="32">
        <v>174</v>
      </c>
      <c r="M775" s="32"/>
      <c r="N775" s="32">
        <v>38</v>
      </c>
      <c r="O775" s="32">
        <v>43</v>
      </c>
      <c r="P775" s="33"/>
      <c r="Q775" s="33"/>
      <c r="R775" s="33"/>
      <c r="S775" s="33"/>
      <c r="T775" s="33"/>
      <c r="U775" s="33"/>
      <c r="V775" s="34" t="s">
        <v>100</v>
      </c>
      <c r="W775" s="33" t="s">
        <v>3644</v>
      </c>
      <c r="X775" s="33"/>
      <c r="Y775" s="31" t="s">
        <v>1318</v>
      </c>
    </row>
    <row r="776" spans="1:25" ht="25.5" x14ac:dyDescent="0.2">
      <c r="A776" s="30" t="s">
        <v>3645</v>
      </c>
      <c r="B776" s="33"/>
      <c r="C776" s="30" t="s">
        <v>3646</v>
      </c>
      <c r="D776" s="33">
        <v>1983</v>
      </c>
      <c r="E776" s="30" t="s">
        <v>3647</v>
      </c>
      <c r="F776" s="34" t="s">
        <v>77</v>
      </c>
      <c r="G776" s="34"/>
      <c r="H776" s="34" t="s">
        <v>77</v>
      </c>
      <c r="I776" s="34" t="s">
        <v>77</v>
      </c>
      <c r="J776" s="34"/>
      <c r="K776" s="33" t="s">
        <v>134</v>
      </c>
      <c r="L776" s="32"/>
      <c r="M776" s="32"/>
      <c r="N776" s="32" t="s">
        <v>3648</v>
      </c>
      <c r="O776" s="32" t="s">
        <v>3648</v>
      </c>
      <c r="P776" s="33"/>
      <c r="Q776" s="33"/>
      <c r="R776" s="33"/>
      <c r="S776" s="33"/>
      <c r="T776" s="33"/>
      <c r="U776" s="33"/>
      <c r="V776" s="34" t="s">
        <v>1550</v>
      </c>
      <c r="W776" s="33" t="s">
        <v>3649</v>
      </c>
      <c r="X776" s="33"/>
      <c r="Y776" s="31" t="s">
        <v>1644</v>
      </c>
    </row>
    <row r="777" spans="1:25" ht="57.75" customHeight="1" x14ac:dyDescent="0.2">
      <c r="A777" s="30" t="s">
        <v>3650</v>
      </c>
      <c r="B777" s="33" t="s">
        <v>3651</v>
      </c>
      <c r="C777" s="30" t="s">
        <v>3652</v>
      </c>
      <c r="D777" s="33">
        <v>1983</v>
      </c>
      <c r="E777" s="30" t="s">
        <v>3653</v>
      </c>
      <c r="F777" s="34"/>
      <c r="G777" s="34"/>
      <c r="H777" s="34" t="s">
        <v>77</v>
      </c>
      <c r="I777" s="34"/>
      <c r="J777" s="34"/>
      <c r="K777" s="33" t="s">
        <v>210</v>
      </c>
      <c r="L777" s="32"/>
      <c r="M777" s="32" t="s">
        <v>3654</v>
      </c>
      <c r="N777" s="32">
        <v>227</v>
      </c>
      <c r="O777" s="32">
        <v>233</v>
      </c>
      <c r="P777" s="33" t="s">
        <v>3655</v>
      </c>
      <c r="Q777" s="33"/>
      <c r="R777" s="33" t="s">
        <v>3656</v>
      </c>
      <c r="S777" s="33"/>
      <c r="T777" s="33" t="s">
        <v>3657</v>
      </c>
      <c r="U777" s="33" t="s">
        <v>3658</v>
      </c>
      <c r="V777" s="34" t="s">
        <v>551</v>
      </c>
      <c r="W777" s="33"/>
      <c r="X777" s="33" t="s">
        <v>3659</v>
      </c>
      <c r="Y777" s="31" t="s">
        <v>166</v>
      </c>
    </row>
    <row r="778" spans="1:25" x14ac:dyDescent="0.2">
      <c r="A778" s="30" t="s">
        <v>3180</v>
      </c>
      <c r="B778" s="33"/>
      <c r="C778" s="30" t="s">
        <v>3660</v>
      </c>
      <c r="D778" s="33">
        <v>1983</v>
      </c>
      <c r="E778" s="30" t="s">
        <v>3661</v>
      </c>
      <c r="F778" s="34"/>
      <c r="G778" s="34"/>
      <c r="H778" s="45" t="s">
        <v>1986</v>
      </c>
      <c r="I778" s="34"/>
      <c r="J778" s="34"/>
      <c r="K778" s="33" t="s">
        <v>218</v>
      </c>
      <c r="L778" s="32">
        <v>187</v>
      </c>
      <c r="M778" s="32"/>
      <c r="N778" s="32">
        <v>32</v>
      </c>
      <c r="O778" s="32">
        <v>40</v>
      </c>
      <c r="P778" s="33"/>
      <c r="Q778" s="33"/>
      <c r="R778" s="33"/>
      <c r="S778" s="33"/>
      <c r="T778" s="33"/>
      <c r="U778" s="33"/>
      <c r="V778" s="34" t="s">
        <v>100</v>
      </c>
      <c r="W778" s="33"/>
      <c r="X778" s="33"/>
      <c r="Y778" s="31" t="s">
        <v>114</v>
      </c>
    </row>
    <row r="779" spans="1:25" ht="25.5" x14ac:dyDescent="0.2">
      <c r="A779" s="30" t="s">
        <v>3662</v>
      </c>
      <c r="B779" s="33"/>
      <c r="C779" s="30" t="s">
        <v>3663</v>
      </c>
      <c r="D779" s="33">
        <v>1983</v>
      </c>
      <c r="E779" s="30" t="s">
        <v>3625</v>
      </c>
      <c r="F779" s="34" t="s">
        <v>77</v>
      </c>
      <c r="G779" s="34"/>
      <c r="H779" s="34" t="s">
        <v>77</v>
      </c>
      <c r="I779" s="34" t="s">
        <v>77</v>
      </c>
      <c r="J779" s="34"/>
      <c r="K779" s="33" t="s">
        <v>89</v>
      </c>
      <c r="L779" s="32">
        <v>59</v>
      </c>
      <c r="M779" s="32"/>
      <c r="N779" s="32">
        <v>66</v>
      </c>
      <c r="O779" s="32">
        <v>72</v>
      </c>
      <c r="P779" s="33"/>
      <c r="Q779" s="33"/>
      <c r="R779" s="33"/>
      <c r="S779" s="33"/>
      <c r="T779" s="33"/>
      <c r="U779" s="33"/>
      <c r="V779" s="34" t="s">
        <v>100</v>
      </c>
      <c r="W779" s="33" t="s">
        <v>3664</v>
      </c>
      <c r="X779" s="33"/>
      <c r="Y779" s="31" t="s">
        <v>1318</v>
      </c>
    </row>
    <row r="780" spans="1:25" ht="25.5" x14ac:dyDescent="0.2">
      <c r="A780" s="30" t="s">
        <v>3665</v>
      </c>
      <c r="B780" s="33"/>
      <c r="C780" s="30" t="s">
        <v>3666</v>
      </c>
      <c r="D780" s="33">
        <v>1983</v>
      </c>
      <c r="E780" s="30" t="s">
        <v>3667</v>
      </c>
      <c r="F780" s="34" t="s">
        <v>77</v>
      </c>
      <c r="G780" s="34"/>
      <c r="H780" s="34" t="s">
        <v>77</v>
      </c>
      <c r="I780" s="34" t="s">
        <v>77</v>
      </c>
      <c r="J780" s="34"/>
      <c r="K780" s="33" t="s">
        <v>89</v>
      </c>
      <c r="L780" s="32"/>
      <c r="M780" s="32"/>
      <c r="N780" s="32">
        <v>203</v>
      </c>
      <c r="O780" s="32">
        <v>213</v>
      </c>
      <c r="P780" s="33"/>
      <c r="Q780" s="33"/>
      <c r="R780" s="33"/>
      <c r="S780" s="33"/>
      <c r="T780" s="33"/>
      <c r="U780" s="33"/>
      <c r="V780" s="34" t="s">
        <v>100</v>
      </c>
      <c r="W780" s="33" t="s">
        <v>3668</v>
      </c>
      <c r="X780" s="33"/>
      <c r="Y780" s="31" t="s">
        <v>3669</v>
      </c>
    </row>
    <row r="781" spans="1:25" ht="25.5" x14ac:dyDescent="0.2">
      <c r="A781" s="30" t="s">
        <v>3670</v>
      </c>
      <c r="B781" s="33"/>
      <c r="C781" s="30" t="s">
        <v>3671</v>
      </c>
      <c r="D781" s="33">
        <v>1983</v>
      </c>
      <c r="E781" s="30" t="s">
        <v>3672</v>
      </c>
      <c r="F781" s="34"/>
      <c r="G781" s="34"/>
      <c r="H781" s="34" t="s">
        <v>77</v>
      </c>
      <c r="I781" s="34"/>
      <c r="J781" s="34"/>
      <c r="K781" s="33" t="s">
        <v>89</v>
      </c>
      <c r="L781" s="32"/>
      <c r="M781" s="32"/>
      <c r="N781" s="32">
        <v>77</v>
      </c>
      <c r="O781" s="32">
        <v>87</v>
      </c>
      <c r="P781" s="33"/>
      <c r="Q781" s="33"/>
      <c r="R781" s="33"/>
      <c r="S781" s="33"/>
      <c r="T781" s="33"/>
      <c r="U781" s="33"/>
      <c r="V781" s="34" t="s">
        <v>100</v>
      </c>
      <c r="W781" s="33" t="s">
        <v>3673</v>
      </c>
      <c r="X781" s="33"/>
      <c r="Y781" s="31" t="s">
        <v>1579</v>
      </c>
    </row>
    <row r="782" spans="1:25" ht="25.5" x14ac:dyDescent="0.2">
      <c r="A782" s="30" t="s">
        <v>3674</v>
      </c>
      <c r="B782" s="33"/>
      <c r="C782" s="30" t="s">
        <v>3675</v>
      </c>
      <c r="D782" s="33">
        <v>1983</v>
      </c>
      <c r="E782" s="30" t="s">
        <v>3667</v>
      </c>
      <c r="F782" s="34" t="s">
        <v>77</v>
      </c>
      <c r="G782" s="34"/>
      <c r="H782" s="34" t="s">
        <v>77</v>
      </c>
      <c r="I782" s="34" t="s">
        <v>77</v>
      </c>
      <c r="J782" s="34"/>
      <c r="K782" s="33" t="s">
        <v>89</v>
      </c>
      <c r="L782" s="32"/>
      <c r="M782" s="32"/>
      <c r="N782" s="32">
        <v>143</v>
      </c>
      <c r="O782" s="32">
        <v>158</v>
      </c>
      <c r="P782" s="33"/>
      <c r="Q782" s="33"/>
      <c r="R782" s="33"/>
      <c r="S782" s="33"/>
      <c r="T782" s="33"/>
      <c r="U782" s="33"/>
      <c r="V782" s="34" t="s">
        <v>100</v>
      </c>
      <c r="W782" s="33" t="s">
        <v>3676</v>
      </c>
      <c r="X782" s="33"/>
      <c r="Y782" s="31" t="s">
        <v>3669</v>
      </c>
    </row>
    <row r="783" spans="1:25" ht="25.5" x14ac:dyDescent="0.2">
      <c r="A783" s="30" t="s">
        <v>3677</v>
      </c>
      <c r="B783" s="33"/>
      <c r="C783" s="30" t="s">
        <v>3678</v>
      </c>
      <c r="D783" s="33">
        <v>1983</v>
      </c>
      <c r="E783" s="30" t="s">
        <v>3679</v>
      </c>
      <c r="F783" s="34" t="s">
        <v>77</v>
      </c>
      <c r="G783" s="34"/>
      <c r="H783" s="34" t="s">
        <v>77</v>
      </c>
      <c r="I783" s="34" t="s">
        <v>77</v>
      </c>
      <c r="J783" s="34"/>
      <c r="K783" s="33" t="s">
        <v>155</v>
      </c>
      <c r="L783" s="32">
        <v>53</v>
      </c>
      <c r="M783" s="32"/>
      <c r="N783" s="32">
        <v>5</v>
      </c>
      <c r="O783" s="32">
        <v>7</v>
      </c>
      <c r="P783" s="33"/>
      <c r="Q783" s="33"/>
      <c r="R783" s="33"/>
      <c r="S783" s="33"/>
      <c r="T783" s="33"/>
      <c r="U783" s="33"/>
      <c r="V783" s="34" t="s">
        <v>100</v>
      </c>
      <c r="W783" s="33" t="s">
        <v>3680</v>
      </c>
      <c r="X783" s="33"/>
      <c r="Y783" s="31" t="s">
        <v>1318</v>
      </c>
    </row>
    <row r="784" spans="1:25" ht="38.25" x14ac:dyDescent="0.2">
      <c r="A784" s="30" t="s">
        <v>3681</v>
      </c>
      <c r="B784" s="33" t="s">
        <v>3682</v>
      </c>
      <c r="C784" s="30" t="s">
        <v>3683</v>
      </c>
      <c r="D784" s="33">
        <v>1983</v>
      </c>
      <c r="E784" s="30" t="s">
        <v>3684</v>
      </c>
      <c r="F784" s="34"/>
      <c r="G784" s="34"/>
      <c r="H784" s="34"/>
      <c r="I784" s="34"/>
      <c r="J784" s="34" t="s">
        <v>77</v>
      </c>
      <c r="K784" s="33" t="s">
        <v>210</v>
      </c>
      <c r="L784" s="32">
        <v>58</v>
      </c>
      <c r="M784" s="32"/>
      <c r="N784" s="32" t="s">
        <v>3685</v>
      </c>
      <c r="O784" s="32"/>
      <c r="P784" s="33"/>
      <c r="Q784" s="33"/>
      <c r="R784" s="33"/>
      <c r="S784" s="33"/>
      <c r="T784" s="33"/>
      <c r="U784" s="33"/>
      <c r="V784" s="34" t="s">
        <v>100</v>
      </c>
      <c r="W784" s="33"/>
      <c r="X784" s="33"/>
      <c r="Y784" s="31" t="s">
        <v>166</v>
      </c>
    </row>
    <row r="785" spans="1:25" ht="25.5" x14ac:dyDescent="0.2">
      <c r="A785" s="30" t="s">
        <v>3337</v>
      </c>
      <c r="B785" s="33"/>
      <c r="C785" s="30" t="s">
        <v>3686</v>
      </c>
      <c r="D785" s="33">
        <v>1983</v>
      </c>
      <c r="E785" s="30" t="s">
        <v>3339</v>
      </c>
      <c r="F785" s="34" t="s">
        <v>77</v>
      </c>
      <c r="G785" s="34"/>
      <c r="H785" s="34" t="s">
        <v>77</v>
      </c>
      <c r="I785" s="34" t="s">
        <v>77</v>
      </c>
      <c r="J785" s="34"/>
      <c r="K785" s="33" t="s">
        <v>218</v>
      </c>
      <c r="L785" s="32">
        <v>58</v>
      </c>
      <c r="M785" s="32">
        <v>4</v>
      </c>
      <c r="N785" s="32">
        <v>383</v>
      </c>
      <c r="O785" s="32">
        <v>394</v>
      </c>
      <c r="P785" s="33"/>
      <c r="Q785" s="33" t="s">
        <v>3687</v>
      </c>
      <c r="R785" s="33"/>
      <c r="S785" s="33"/>
      <c r="T785" s="33"/>
      <c r="U785" s="33"/>
      <c r="V785" s="34" t="s">
        <v>100</v>
      </c>
      <c r="W785" s="33" t="s">
        <v>3341</v>
      </c>
      <c r="X785" s="33"/>
      <c r="Y785" s="31"/>
    </row>
    <row r="786" spans="1:25" ht="25.5" x14ac:dyDescent="0.2">
      <c r="A786" s="30" t="s">
        <v>118</v>
      </c>
      <c r="B786" s="33"/>
      <c r="C786" s="30" t="s">
        <v>3688</v>
      </c>
      <c r="D786" s="33">
        <v>1982</v>
      </c>
      <c r="E786" s="30"/>
      <c r="F786" s="34"/>
      <c r="G786" s="34"/>
      <c r="H786" s="34" t="s">
        <v>77</v>
      </c>
      <c r="I786" s="34"/>
      <c r="J786" s="34"/>
      <c r="K786" s="33" t="s">
        <v>218</v>
      </c>
      <c r="L786" s="32"/>
      <c r="M786" s="32"/>
      <c r="N786" s="32" t="s">
        <v>2239</v>
      </c>
      <c r="O786" s="32" t="s">
        <v>2239</v>
      </c>
      <c r="P786" s="33"/>
      <c r="Q786" s="33" t="s">
        <v>3689</v>
      </c>
      <c r="R786" s="33"/>
      <c r="S786" s="33"/>
      <c r="T786" s="33"/>
      <c r="U786" s="33"/>
      <c r="V786" s="34" t="s">
        <v>136</v>
      </c>
      <c r="W786" s="33" t="s">
        <v>3690</v>
      </c>
      <c r="X786" s="33"/>
      <c r="Y786" s="31" t="s">
        <v>3691</v>
      </c>
    </row>
    <row r="787" spans="1:25" ht="25.5" x14ac:dyDescent="0.2">
      <c r="A787" s="30" t="s">
        <v>2179</v>
      </c>
      <c r="B787" s="33"/>
      <c r="C787" s="30" t="s">
        <v>3692</v>
      </c>
      <c r="D787" s="33">
        <v>1982</v>
      </c>
      <c r="E787" s="30" t="s">
        <v>3693</v>
      </c>
      <c r="F787" s="45"/>
      <c r="G787" s="45"/>
      <c r="H787" s="45"/>
      <c r="I787" s="45" t="s">
        <v>121</v>
      </c>
      <c r="J787" s="34"/>
      <c r="K787" s="33" t="s">
        <v>126</v>
      </c>
      <c r="L787" s="32"/>
      <c r="M787" s="32"/>
      <c r="N787" s="32" t="s">
        <v>1937</v>
      </c>
      <c r="O787" s="32" t="s">
        <v>1937</v>
      </c>
      <c r="P787" s="33"/>
      <c r="Q787" s="33"/>
      <c r="R787" s="33"/>
      <c r="S787" s="33"/>
      <c r="T787" s="33"/>
      <c r="U787" s="33"/>
      <c r="V787" s="34" t="s">
        <v>92</v>
      </c>
      <c r="W787" s="33"/>
      <c r="X787" s="33"/>
      <c r="Y787" s="31" t="s">
        <v>114</v>
      </c>
    </row>
    <row r="788" spans="1:25" ht="25.5" x14ac:dyDescent="0.2">
      <c r="A788" s="30" t="s">
        <v>2179</v>
      </c>
      <c r="B788" s="33"/>
      <c r="C788" s="30" t="s">
        <v>3694</v>
      </c>
      <c r="D788" s="33">
        <v>1982</v>
      </c>
      <c r="E788" s="30" t="s">
        <v>3695</v>
      </c>
      <c r="F788" s="45"/>
      <c r="G788" s="45"/>
      <c r="H788" s="45" t="s">
        <v>121</v>
      </c>
      <c r="I788" s="45" t="s">
        <v>121</v>
      </c>
      <c r="J788" s="34"/>
      <c r="K788" s="33" t="s">
        <v>126</v>
      </c>
      <c r="L788" s="32"/>
      <c r="M788" s="32"/>
      <c r="N788" s="32" t="s">
        <v>3696</v>
      </c>
      <c r="O788" s="32" t="s">
        <v>3696</v>
      </c>
      <c r="P788" s="33"/>
      <c r="Q788" s="33"/>
      <c r="R788" s="33"/>
      <c r="S788" s="33"/>
      <c r="T788" s="33"/>
      <c r="U788" s="33"/>
      <c r="V788" s="34" t="s">
        <v>92</v>
      </c>
      <c r="W788" s="33"/>
      <c r="X788" s="33"/>
      <c r="Y788" s="31" t="s">
        <v>114</v>
      </c>
    </row>
    <row r="789" spans="1:25" ht="89.25" x14ac:dyDescent="0.2">
      <c r="A789" s="30" t="s">
        <v>3697</v>
      </c>
      <c r="B789" s="33"/>
      <c r="C789" s="30" t="s">
        <v>3698</v>
      </c>
      <c r="D789" s="33">
        <v>1982</v>
      </c>
      <c r="E789" s="30" t="s">
        <v>3699</v>
      </c>
      <c r="F789" s="45" t="s">
        <v>2396</v>
      </c>
      <c r="G789" s="45"/>
      <c r="H789" s="45"/>
      <c r="I789" s="45"/>
      <c r="J789" s="34"/>
      <c r="K789" s="33" t="s">
        <v>126</v>
      </c>
      <c r="L789" s="32"/>
      <c r="M789" s="32"/>
      <c r="N789" s="32" t="s">
        <v>3700</v>
      </c>
      <c r="O789" s="32" t="s">
        <v>3700</v>
      </c>
      <c r="P789" s="33"/>
      <c r="Q789" s="33"/>
      <c r="R789" s="33"/>
      <c r="S789" s="33"/>
      <c r="T789" s="33"/>
      <c r="U789" s="33"/>
      <c r="V789" s="34"/>
      <c r="W789" s="33"/>
      <c r="X789" s="33"/>
      <c r="Y789" s="31" t="s">
        <v>114</v>
      </c>
    </row>
    <row r="790" spans="1:25" ht="25.5" x14ac:dyDescent="0.2">
      <c r="A790" s="30" t="s">
        <v>3701</v>
      </c>
      <c r="B790" s="33"/>
      <c r="C790" s="30" t="s">
        <v>3702</v>
      </c>
      <c r="D790" s="33">
        <v>1982</v>
      </c>
      <c r="E790" s="30" t="s">
        <v>3375</v>
      </c>
      <c r="F790" s="34" t="s">
        <v>77</v>
      </c>
      <c r="G790" s="34"/>
      <c r="H790" s="34" t="s">
        <v>77</v>
      </c>
      <c r="I790" s="34" t="s">
        <v>77</v>
      </c>
      <c r="J790" s="34"/>
      <c r="K790" s="33" t="s">
        <v>99</v>
      </c>
      <c r="L790" s="32">
        <v>33</v>
      </c>
      <c r="M790" s="32"/>
      <c r="N790" s="32">
        <v>143</v>
      </c>
      <c r="O790" s="32">
        <v>172</v>
      </c>
      <c r="P790" s="33"/>
      <c r="Q790" s="33"/>
      <c r="R790" s="33"/>
      <c r="S790" s="33"/>
      <c r="T790" s="33"/>
      <c r="U790" s="33"/>
      <c r="V790" s="34" t="s">
        <v>100</v>
      </c>
      <c r="W790" s="33" t="s">
        <v>2510</v>
      </c>
      <c r="X790" s="33"/>
      <c r="Y790" s="31" t="s">
        <v>1503</v>
      </c>
    </row>
    <row r="791" spans="1:25" x14ac:dyDescent="0.2">
      <c r="A791" s="30" t="s">
        <v>3703</v>
      </c>
      <c r="B791" s="33" t="s">
        <v>3704</v>
      </c>
      <c r="C791" s="30" t="s">
        <v>3705</v>
      </c>
      <c r="D791" s="33">
        <v>1982</v>
      </c>
      <c r="E791" s="30" t="s">
        <v>3706</v>
      </c>
      <c r="F791" s="34" t="s">
        <v>77</v>
      </c>
      <c r="G791" s="34"/>
      <c r="H791" s="34" t="s">
        <v>77</v>
      </c>
      <c r="I791" s="34" t="s">
        <v>77</v>
      </c>
      <c r="J791" s="34"/>
      <c r="K791" s="33" t="s">
        <v>89</v>
      </c>
      <c r="L791" s="32">
        <v>67</v>
      </c>
      <c r="M791" s="32">
        <v>1</v>
      </c>
      <c r="N791" s="32">
        <v>56</v>
      </c>
      <c r="O791" s="32">
        <v>59</v>
      </c>
      <c r="P791" s="33"/>
      <c r="Q791" s="33"/>
      <c r="R791" s="33"/>
      <c r="S791" s="33"/>
      <c r="T791" s="33"/>
      <c r="U791" s="33"/>
      <c r="V791" s="34" t="s">
        <v>100</v>
      </c>
      <c r="W791" s="33"/>
      <c r="X791" s="33" t="s">
        <v>3707</v>
      </c>
      <c r="Y791" s="31" t="s">
        <v>166</v>
      </c>
    </row>
    <row r="792" spans="1:25" ht="51" x14ac:dyDescent="0.2">
      <c r="A792" s="30" t="s">
        <v>3708</v>
      </c>
      <c r="B792" s="33" t="s">
        <v>3709</v>
      </c>
      <c r="C792" s="30" t="s">
        <v>3710</v>
      </c>
      <c r="D792" s="33">
        <v>1982</v>
      </c>
      <c r="E792" s="30" t="s">
        <v>3711</v>
      </c>
      <c r="F792" s="34"/>
      <c r="G792" s="34"/>
      <c r="H792" s="34"/>
      <c r="I792" s="34"/>
      <c r="J792" s="34"/>
      <c r="K792" s="33" t="s">
        <v>134</v>
      </c>
      <c r="L792" s="32">
        <v>11</v>
      </c>
      <c r="M792" s="32"/>
      <c r="N792" s="32">
        <v>161</v>
      </c>
      <c r="O792" s="32">
        <v>168</v>
      </c>
      <c r="P792" s="33"/>
      <c r="Q792" s="33"/>
      <c r="R792" s="33"/>
      <c r="S792" s="33"/>
      <c r="T792" s="33"/>
      <c r="U792" s="33"/>
      <c r="V792" s="34" t="s">
        <v>100</v>
      </c>
      <c r="W792" s="33"/>
      <c r="X792" s="33"/>
      <c r="Y792" s="31" t="s">
        <v>166</v>
      </c>
    </row>
    <row r="793" spans="1:25" ht="38.25" x14ac:dyDescent="0.2">
      <c r="A793" s="30" t="s">
        <v>3419</v>
      </c>
      <c r="B793" s="33"/>
      <c r="C793" s="30" t="s">
        <v>3712</v>
      </c>
      <c r="D793" s="33">
        <v>1982</v>
      </c>
      <c r="E793" s="30" t="s">
        <v>3713</v>
      </c>
      <c r="F793" s="45"/>
      <c r="G793" s="45"/>
      <c r="H793" s="45"/>
      <c r="I793" s="45" t="s">
        <v>3714</v>
      </c>
      <c r="J793" s="34"/>
      <c r="K793" s="33" t="s">
        <v>113</v>
      </c>
      <c r="L793" s="32"/>
      <c r="M793" s="32"/>
      <c r="N793" s="32" t="s">
        <v>3715</v>
      </c>
      <c r="O793" s="32" t="s">
        <v>3715</v>
      </c>
      <c r="P793" s="33"/>
      <c r="Q793" s="33" t="s">
        <v>3716</v>
      </c>
      <c r="R793" s="33"/>
      <c r="S793" s="33"/>
      <c r="T793" s="33"/>
      <c r="U793" s="33"/>
      <c r="V793" s="34" t="s">
        <v>100</v>
      </c>
      <c r="W793" s="33"/>
      <c r="X793" s="33"/>
      <c r="Y793" s="31" t="s">
        <v>2393</v>
      </c>
    </row>
    <row r="794" spans="1:25" ht="51" x14ac:dyDescent="0.2">
      <c r="A794" s="30" t="s">
        <v>3632</v>
      </c>
      <c r="B794" s="33"/>
      <c r="C794" s="30" t="s">
        <v>3717</v>
      </c>
      <c r="D794" s="33">
        <v>1982</v>
      </c>
      <c r="E794" s="30" t="s">
        <v>3718</v>
      </c>
      <c r="F794" s="34" t="s">
        <v>77</v>
      </c>
      <c r="G794" s="34"/>
      <c r="H794" s="34" t="s">
        <v>77</v>
      </c>
      <c r="I794" s="34" t="s">
        <v>77</v>
      </c>
      <c r="J794" s="34"/>
      <c r="K794" s="33" t="s">
        <v>113</v>
      </c>
      <c r="L794" s="32"/>
      <c r="M794" s="32"/>
      <c r="N794" s="32">
        <v>17</v>
      </c>
      <c r="O794" s="32">
        <v>25</v>
      </c>
      <c r="P794" s="33"/>
      <c r="Q794" s="33"/>
      <c r="R794" s="33"/>
      <c r="S794" s="33"/>
      <c r="T794" s="33"/>
      <c r="U794" s="33"/>
      <c r="V794" s="34" t="s">
        <v>100</v>
      </c>
      <c r="W794" s="33"/>
      <c r="X794" s="33"/>
      <c r="Y794" s="31" t="s">
        <v>2136</v>
      </c>
    </row>
    <row r="795" spans="1:25" ht="25.5" x14ac:dyDescent="0.2">
      <c r="A795" s="30" t="s">
        <v>3337</v>
      </c>
      <c r="B795" s="33"/>
      <c r="C795" s="30" t="s">
        <v>3719</v>
      </c>
      <c r="D795" s="33">
        <v>1982</v>
      </c>
      <c r="E795" s="30" t="s">
        <v>3339</v>
      </c>
      <c r="F795" s="34" t="s">
        <v>77</v>
      </c>
      <c r="G795" s="34"/>
      <c r="H795" s="34" t="s">
        <v>77</v>
      </c>
      <c r="I795" s="34" t="s">
        <v>77</v>
      </c>
      <c r="J795" s="34"/>
      <c r="K795" s="33" t="s">
        <v>218</v>
      </c>
      <c r="L795" s="32">
        <v>57</v>
      </c>
      <c r="M795" s="32">
        <v>3</v>
      </c>
      <c r="N795" s="32">
        <v>291</v>
      </c>
      <c r="O795" s="32">
        <v>300</v>
      </c>
      <c r="P795" s="33"/>
      <c r="Q795" s="33" t="s">
        <v>3720</v>
      </c>
      <c r="R795" s="33"/>
      <c r="S795" s="33"/>
      <c r="T795" s="33"/>
      <c r="U795" s="33"/>
      <c r="V795" s="34" t="s">
        <v>100</v>
      </c>
      <c r="W795" s="33" t="s">
        <v>3341</v>
      </c>
      <c r="X795" s="33"/>
      <c r="Y795" s="31"/>
    </row>
    <row r="796" spans="1:25" ht="25.5" x14ac:dyDescent="0.2">
      <c r="A796" s="30" t="s">
        <v>2179</v>
      </c>
      <c r="B796" s="33"/>
      <c r="C796" s="30" t="s">
        <v>3721</v>
      </c>
      <c r="D796" s="33">
        <v>1981</v>
      </c>
      <c r="E796" s="30" t="s">
        <v>3722</v>
      </c>
      <c r="F796" s="45"/>
      <c r="G796" s="45"/>
      <c r="H796" s="45"/>
      <c r="I796" s="45" t="s">
        <v>121</v>
      </c>
      <c r="J796" s="34"/>
      <c r="K796" s="33" t="s">
        <v>126</v>
      </c>
      <c r="L796" s="32"/>
      <c r="M796" s="32"/>
      <c r="N796" s="32" t="s">
        <v>3723</v>
      </c>
      <c r="O796" s="32" t="s">
        <v>3723</v>
      </c>
      <c r="P796" s="33"/>
      <c r="Q796" s="33"/>
      <c r="R796" s="33"/>
      <c r="S796" s="33"/>
      <c r="T796" s="33"/>
      <c r="U796" s="33"/>
      <c r="V796" s="34" t="s">
        <v>92</v>
      </c>
      <c r="W796" s="33"/>
      <c r="X796" s="33"/>
      <c r="Y796" s="31" t="s">
        <v>114</v>
      </c>
    </row>
    <row r="797" spans="1:25" ht="51" x14ac:dyDescent="0.2">
      <c r="A797" s="30" t="s">
        <v>3724</v>
      </c>
      <c r="B797" s="33"/>
      <c r="C797" s="30" t="s">
        <v>3725</v>
      </c>
      <c r="D797" s="33">
        <v>1981</v>
      </c>
      <c r="E797" s="30"/>
      <c r="F797" s="34"/>
      <c r="G797" s="34"/>
      <c r="H797" s="34"/>
      <c r="I797" s="34" t="s">
        <v>77</v>
      </c>
      <c r="J797" s="34"/>
      <c r="K797" s="33" t="s">
        <v>126</v>
      </c>
      <c r="L797" s="32"/>
      <c r="M797" s="32"/>
      <c r="N797" s="32" t="s">
        <v>2307</v>
      </c>
      <c r="O797" s="32" t="s">
        <v>2307</v>
      </c>
      <c r="P797" s="33"/>
      <c r="Q797" s="33"/>
      <c r="R797" s="33"/>
      <c r="S797" s="33"/>
      <c r="T797" s="33"/>
      <c r="U797" s="33"/>
      <c r="V797" s="34" t="s">
        <v>92</v>
      </c>
      <c r="W797" s="33" t="s">
        <v>2145</v>
      </c>
      <c r="X797" s="33"/>
      <c r="Y797" s="31" t="s">
        <v>3581</v>
      </c>
    </row>
    <row r="798" spans="1:25" ht="63.75" x14ac:dyDescent="0.2">
      <c r="A798" s="30" t="s">
        <v>2485</v>
      </c>
      <c r="B798" s="33"/>
      <c r="C798" s="30" t="s">
        <v>3726</v>
      </c>
      <c r="D798" s="33">
        <v>1981</v>
      </c>
      <c r="E798" s="30" t="s">
        <v>3727</v>
      </c>
      <c r="F798" s="45"/>
      <c r="G798" s="45">
        <v>1</v>
      </c>
      <c r="H798" s="45"/>
      <c r="I798" s="45"/>
      <c r="J798" s="45"/>
      <c r="K798" s="33" t="s">
        <v>126</v>
      </c>
      <c r="L798" s="32"/>
      <c r="M798" s="32" t="s">
        <v>3728</v>
      </c>
      <c r="N798" s="32">
        <v>33</v>
      </c>
      <c r="O798" s="32">
        <v>38</v>
      </c>
      <c r="P798" s="33"/>
      <c r="Q798" s="33"/>
      <c r="R798" s="33"/>
      <c r="S798" s="33"/>
      <c r="T798" s="33"/>
      <c r="U798" s="33"/>
      <c r="V798" s="34" t="s">
        <v>100</v>
      </c>
      <c r="W798" s="33"/>
      <c r="X798" s="33"/>
      <c r="Y798" s="31" t="s">
        <v>114</v>
      </c>
    </row>
    <row r="799" spans="1:25" ht="25.5" x14ac:dyDescent="0.2">
      <c r="A799" s="30" t="s">
        <v>3729</v>
      </c>
      <c r="B799" s="33" t="s">
        <v>3730</v>
      </c>
      <c r="C799" s="30" t="s">
        <v>3731</v>
      </c>
      <c r="D799" s="33">
        <v>1981</v>
      </c>
      <c r="E799" s="30" t="s">
        <v>3732</v>
      </c>
      <c r="F799" s="34" t="s">
        <v>77</v>
      </c>
      <c r="G799" s="34"/>
      <c r="H799" s="34" t="s">
        <v>77</v>
      </c>
      <c r="I799" s="34" t="s">
        <v>77</v>
      </c>
      <c r="J799" s="34"/>
      <c r="K799" s="33" t="s">
        <v>210</v>
      </c>
      <c r="L799" s="32">
        <v>70</v>
      </c>
      <c r="M799" s="32">
        <v>1</v>
      </c>
      <c r="N799" s="32">
        <v>354</v>
      </c>
      <c r="O799" s="32">
        <v>367</v>
      </c>
      <c r="P799" s="33" t="s">
        <v>3733</v>
      </c>
      <c r="Q799" s="33"/>
      <c r="R799" s="33"/>
      <c r="S799" s="33"/>
      <c r="T799" s="33"/>
      <c r="U799" s="33"/>
      <c r="V799" s="34" t="s">
        <v>100</v>
      </c>
      <c r="W799" s="33"/>
      <c r="X799" s="33" t="s">
        <v>3734</v>
      </c>
      <c r="Y799" s="31" t="s">
        <v>166</v>
      </c>
    </row>
    <row r="800" spans="1:25" ht="51" x14ac:dyDescent="0.2">
      <c r="A800" s="30" t="s">
        <v>3735</v>
      </c>
      <c r="B800" s="33"/>
      <c r="C800" s="30" t="s">
        <v>3736</v>
      </c>
      <c r="D800" s="33">
        <v>1981</v>
      </c>
      <c r="E800" s="30" t="s">
        <v>3371</v>
      </c>
      <c r="F800" s="34" t="s">
        <v>77</v>
      </c>
      <c r="G800" s="34"/>
      <c r="H800" s="34"/>
      <c r="I800" s="34"/>
      <c r="J800" s="34"/>
      <c r="K800" s="33" t="s">
        <v>412</v>
      </c>
      <c r="L800" s="32"/>
      <c r="M800" s="32"/>
      <c r="N800" s="32" t="s">
        <v>3603</v>
      </c>
      <c r="O800" s="32" t="s">
        <v>3603</v>
      </c>
      <c r="P800" s="33"/>
      <c r="Q800" s="33"/>
      <c r="R800" s="33"/>
      <c r="S800" s="33"/>
      <c r="T800" s="33"/>
      <c r="U800" s="33"/>
      <c r="V800" s="34" t="s">
        <v>136</v>
      </c>
      <c r="W800" s="33" t="s">
        <v>3737</v>
      </c>
      <c r="X800" s="33"/>
      <c r="Y800" s="31" t="s">
        <v>2236</v>
      </c>
    </row>
    <row r="801" spans="1:25" ht="25.5" x14ac:dyDescent="0.2">
      <c r="A801" s="30" t="s">
        <v>1329</v>
      </c>
      <c r="B801" s="33"/>
      <c r="C801" s="30" t="s">
        <v>3738</v>
      </c>
      <c r="D801" s="33">
        <v>1981</v>
      </c>
      <c r="E801" s="30" t="s">
        <v>3739</v>
      </c>
      <c r="F801" s="45" t="s">
        <v>3714</v>
      </c>
      <c r="G801" s="45"/>
      <c r="H801" s="45" t="s">
        <v>3714</v>
      </c>
      <c r="I801" s="45" t="s">
        <v>3714</v>
      </c>
      <c r="J801" s="34"/>
      <c r="K801" s="33" t="s">
        <v>134</v>
      </c>
      <c r="L801" s="32"/>
      <c r="M801" s="32"/>
      <c r="N801" s="32" t="s">
        <v>2097</v>
      </c>
      <c r="O801" s="32" t="s">
        <v>2097</v>
      </c>
      <c r="P801" s="33"/>
      <c r="Q801" s="33" t="s">
        <v>3740</v>
      </c>
      <c r="R801" s="33"/>
      <c r="S801" s="33"/>
      <c r="T801" s="33"/>
      <c r="U801" s="33"/>
      <c r="V801" s="34" t="s">
        <v>136</v>
      </c>
      <c r="W801" s="33" t="s">
        <v>3741</v>
      </c>
      <c r="X801" s="33"/>
      <c r="Y801" s="31" t="s">
        <v>3742</v>
      </c>
    </row>
    <row r="802" spans="1:25" ht="38.25" x14ac:dyDescent="0.2">
      <c r="A802" s="30" t="s">
        <v>3743</v>
      </c>
      <c r="B802" s="33" t="s">
        <v>3744</v>
      </c>
      <c r="C802" s="30" t="s">
        <v>3745</v>
      </c>
      <c r="D802" s="33">
        <v>1981</v>
      </c>
      <c r="E802" s="30" t="s">
        <v>3746</v>
      </c>
      <c r="F802" s="34" t="s">
        <v>77</v>
      </c>
      <c r="G802" s="34"/>
      <c r="H802" s="34" t="s">
        <v>77</v>
      </c>
      <c r="I802" s="34" t="s">
        <v>77</v>
      </c>
      <c r="J802" s="34"/>
      <c r="K802" s="33" t="s">
        <v>210</v>
      </c>
      <c r="L802" s="32">
        <v>45385</v>
      </c>
      <c r="M802" s="32"/>
      <c r="N802" s="32">
        <v>193</v>
      </c>
      <c r="O802" s="32">
        <v>205</v>
      </c>
      <c r="P802" s="33" t="s">
        <v>3747</v>
      </c>
      <c r="Q802" s="33"/>
      <c r="R802" s="33"/>
      <c r="S802" s="33"/>
      <c r="T802" s="33"/>
      <c r="U802" s="33"/>
      <c r="V802" s="34" t="s">
        <v>100</v>
      </c>
      <c r="W802" s="33"/>
      <c r="X802" s="33"/>
      <c r="Y802" s="31" t="s">
        <v>166</v>
      </c>
    </row>
    <row r="803" spans="1:25" ht="25.5" x14ac:dyDescent="0.2">
      <c r="A803" s="30" t="s">
        <v>3748</v>
      </c>
      <c r="B803" s="33" t="s">
        <v>3749</v>
      </c>
      <c r="C803" s="30" t="s">
        <v>3750</v>
      </c>
      <c r="D803" s="33">
        <v>1981</v>
      </c>
      <c r="E803" s="30" t="s">
        <v>2826</v>
      </c>
      <c r="F803" s="34" t="s">
        <v>77</v>
      </c>
      <c r="G803" s="34"/>
      <c r="H803" s="34" t="s">
        <v>77</v>
      </c>
      <c r="I803" s="34" t="s">
        <v>77</v>
      </c>
      <c r="J803" s="34"/>
      <c r="K803" s="33" t="s">
        <v>906</v>
      </c>
      <c r="L803" s="32">
        <v>21</v>
      </c>
      <c r="M803" s="32">
        <v>45323</v>
      </c>
      <c r="N803" s="32">
        <v>113</v>
      </c>
      <c r="O803" s="32">
        <v>124</v>
      </c>
      <c r="P803" s="33"/>
      <c r="Q803" s="33" t="s">
        <v>3751</v>
      </c>
      <c r="R803" s="33"/>
      <c r="S803" s="33"/>
      <c r="T803" s="33"/>
      <c r="U803" s="33"/>
      <c r="V803" s="34" t="s">
        <v>100</v>
      </c>
      <c r="W803" s="33"/>
      <c r="X803" s="33"/>
      <c r="Y803" s="31" t="s">
        <v>166</v>
      </c>
    </row>
    <row r="804" spans="1:25" ht="51" x14ac:dyDescent="0.2">
      <c r="A804" s="30" t="s">
        <v>3752</v>
      </c>
      <c r="B804" s="33" t="s">
        <v>3752</v>
      </c>
      <c r="C804" s="30" t="s">
        <v>3753</v>
      </c>
      <c r="D804" s="33">
        <v>1981</v>
      </c>
      <c r="E804" s="30" t="s">
        <v>3754</v>
      </c>
      <c r="F804" s="34"/>
      <c r="G804" s="34"/>
      <c r="H804" s="34"/>
      <c r="I804" s="34"/>
      <c r="J804" s="34" t="s">
        <v>77</v>
      </c>
      <c r="K804" s="33" t="s">
        <v>210</v>
      </c>
      <c r="L804" s="32">
        <v>292</v>
      </c>
      <c r="M804" s="32">
        <v>6</v>
      </c>
      <c r="N804" s="32">
        <v>545</v>
      </c>
      <c r="O804" s="32">
        <v>549</v>
      </c>
      <c r="P804" s="33" t="s">
        <v>260</v>
      </c>
      <c r="Q804" s="33" t="s">
        <v>3755</v>
      </c>
      <c r="R804" s="33"/>
      <c r="S804" s="33" t="s">
        <v>260</v>
      </c>
      <c r="T804" s="33" t="s">
        <v>260</v>
      </c>
      <c r="U804" s="33" t="s">
        <v>260</v>
      </c>
      <c r="V804" s="34" t="s">
        <v>100</v>
      </c>
      <c r="W804" s="33"/>
      <c r="X804" s="33"/>
      <c r="Y804" s="31" t="s">
        <v>262</v>
      </c>
    </row>
    <row r="805" spans="1:25" ht="25.5" x14ac:dyDescent="0.2">
      <c r="A805" s="30" t="s">
        <v>3756</v>
      </c>
      <c r="B805" s="33" t="s">
        <v>3756</v>
      </c>
      <c r="C805" s="30" t="s">
        <v>3757</v>
      </c>
      <c r="D805" s="33">
        <v>1981</v>
      </c>
      <c r="E805" s="30" t="s">
        <v>3758</v>
      </c>
      <c r="F805" s="34"/>
      <c r="G805" s="34"/>
      <c r="H805" s="34"/>
      <c r="I805" s="34"/>
      <c r="J805" s="34" t="s">
        <v>77</v>
      </c>
      <c r="K805" s="33" t="s">
        <v>134</v>
      </c>
      <c r="L805" s="32">
        <v>26</v>
      </c>
      <c r="M805" s="32">
        <v>2</v>
      </c>
      <c r="N805" s="32">
        <v>107</v>
      </c>
      <c r="O805" s="32">
        <v>150</v>
      </c>
      <c r="P805" s="33" t="s">
        <v>260</v>
      </c>
      <c r="Q805" s="33" t="s">
        <v>260</v>
      </c>
      <c r="R805" s="33"/>
      <c r="S805" s="33" t="s">
        <v>260</v>
      </c>
      <c r="T805" s="33" t="s">
        <v>260</v>
      </c>
      <c r="U805" s="33" t="s">
        <v>260</v>
      </c>
      <c r="V805" s="34" t="s">
        <v>100</v>
      </c>
      <c r="W805" s="33"/>
      <c r="X805" s="33"/>
      <c r="Y805" s="31" t="s">
        <v>262</v>
      </c>
    </row>
    <row r="806" spans="1:25" ht="25.5" x14ac:dyDescent="0.2">
      <c r="A806" s="30" t="s">
        <v>3759</v>
      </c>
      <c r="B806" s="33"/>
      <c r="C806" s="30" t="s">
        <v>3760</v>
      </c>
      <c r="D806" s="33">
        <v>1981</v>
      </c>
      <c r="E806" s="30"/>
      <c r="F806" s="34"/>
      <c r="G806" s="34"/>
      <c r="H806" s="34" t="s">
        <v>77</v>
      </c>
      <c r="I806" s="34"/>
      <c r="J806" s="34"/>
      <c r="K806" s="33" t="s">
        <v>89</v>
      </c>
      <c r="L806" s="32"/>
      <c r="M806" s="32"/>
      <c r="N806" s="32" t="s">
        <v>1865</v>
      </c>
      <c r="O806" s="32" t="s">
        <v>1865</v>
      </c>
      <c r="P806" s="33"/>
      <c r="Q806" s="33"/>
      <c r="R806" s="33"/>
      <c r="S806" s="33"/>
      <c r="T806" s="33"/>
      <c r="U806" s="33"/>
      <c r="V806" s="34" t="s">
        <v>136</v>
      </c>
      <c r="W806" s="33" t="s">
        <v>3761</v>
      </c>
      <c r="X806" s="33"/>
      <c r="Y806" s="31" t="s">
        <v>1171</v>
      </c>
    </row>
    <row r="807" spans="1:25" ht="38.25" x14ac:dyDescent="0.2">
      <c r="A807" s="30" t="s">
        <v>3674</v>
      </c>
      <c r="B807" s="33"/>
      <c r="C807" s="30" t="s">
        <v>3762</v>
      </c>
      <c r="D807" s="33">
        <v>1981</v>
      </c>
      <c r="E807" s="30"/>
      <c r="F807" s="34" t="s">
        <v>77</v>
      </c>
      <c r="G807" s="34"/>
      <c r="H807" s="34" t="s">
        <v>77</v>
      </c>
      <c r="I807" s="34" t="s">
        <v>77</v>
      </c>
      <c r="J807" s="34"/>
      <c r="K807" s="33" t="s">
        <v>89</v>
      </c>
      <c r="L807" s="32"/>
      <c r="M807" s="32"/>
      <c r="N807" s="32" t="s">
        <v>1861</v>
      </c>
      <c r="O807" s="32" t="s">
        <v>1861</v>
      </c>
      <c r="P807" s="33"/>
      <c r="Q807" s="33"/>
      <c r="R807" s="33"/>
      <c r="S807" s="33"/>
      <c r="T807" s="33"/>
      <c r="U807" s="33"/>
      <c r="V807" s="34" t="s">
        <v>136</v>
      </c>
      <c r="W807" s="33" t="s">
        <v>3763</v>
      </c>
      <c r="X807" s="33"/>
      <c r="Y807" s="31" t="s">
        <v>3764</v>
      </c>
    </row>
    <row r="808" spans="1:25" ht="38.25" x14ac:dyDescent="0.2">
      <c r="A808" s="30" t="s">
        <v>2992</v>
      </c>
      <c r="B808" s="33"/>
      <c r="C808" s="30" t="s">
        <v>3765</v>
      </c>
      <c r="D808" s="33">
        <v>1981</v>
      </c>
      <c r="E808" s="30" t="s">
        <v>3766</v>
      </c>
      <c r="F808" s="34" t="s">
        <v>77</v>
      </c>
      <c r="G808" s="34"/>
      <c r="H808" s="34" t="s">
        <v>77</v>
      </c>
      <c r="I808" s="34" t="s">
        <v>77</v>
      </c>
      <c r="J808" s="34"/>
      <c r="K808" s="33" t="s">
        <v>89</v>
      </c>
      <c r="L808" s="32">
        <v>6</v>
      </c>
      <c r="M808" s="32"/>
      <c r="N808" s="32">
        <v>184</v>
      </c>
      <c r="O808" s="32">
        <v>186</v>
      </c>
      <c r="P808" s="33"/>
      <c r="Q808" s="33" t="s">
        <v>3767</v>
      </c>
      <c r="R808" s="33"/>
      <c r="S808" s="33"/>
      <c r="T808" s="33"/>
      <c r="U808" s="33"/>
      <c r="V808" s="34" t="s">
        <v>100</v>
      </c>
      <c r="W808" s="33" t="s">
        <v>3768</v>
      </c>
      <c r="X808" s="33"/>
      <c r="Y808" s="31" t="s">
        <v>2997</v>
      </c>
    </row>
    <row r="809" spans="1:25" ht="38.25" x14ac:dyDescent="0.2">
      <c r="A809" s="30" t="s">
        <v>3769</v>
      </c>
      <c r="B809" s="33"/>
      <c r="C809" s="30" t="s">
        <v>3770</v>
      </c>
      <c r="D809" s="33">
        <v>1981</v>
      </c>
      <c r="E809" s="30" t="s">
        <v>3771</v>
      </c>
      <c r="F809" s="45" t="s">
        <v>2107</v>
      </c>
      <c r="G809" s="45"/>
      <c r="H809" s="45" t="s">
        <v>2107</v>
      </c>
      <c r="I809" s="45" t="s">
        <v>2107</v>
      </c>
      <c r="J809" s="34"/>
      <c r="K809" s="33" t="s">
        <v>1972</v>
      </c>
      <c r="L809" s="32"/>
      <c r="M809" s="32"/>
      <c r="N809" s="32" t="s">
        <v>3772</v>
      </c>
      <c r="O809" s="32" t="s">
        <v>3772</v>
      </c>
      <c r="P809" s="33"/>
      <c r="Q809" s="33"/>
      <c r="R809" s="33"/>
      <c r="S809" s="33"/>
      <c r="T809" s="33"/>
      <c r="U809" s="33"/>
      <c r="V809" s="34" t="s">
        <v>92</v>
      </c>
      <c r="W809" s="33"/>
      <c r="X809" s="33"/>
      <c r="Y809" s="31" t="s">
        <v>114</v>
      </c>
    </row>
    <row r="810" spans="1:25" ht="25.5" x14ac:dyDescent="0.2">
      <c r="A810" s="30" t="s">
        <v>3337</v>
      </c>
      <c r="B810" s="33"/>
      <c r="C810" s="30" t="s">
        <v>3773</v>
      </c>
      <c r="D810" s="33">
        <v>1981</v>
      </c>
      <c r="E810" s="30" t="s">
        <v>3339</v>
      </c>
      <c r="F810" s="34" t="s">
        <v>77</v>
      </c>
      <c r="G810" s="34"/>
      <c r="H810" s="34" t="s">
        <v>77</v>
      </c>
      <c r="I810" s="34" t="s">
        <v>77</v>
      </c>
      <c r="J810" s="34"/>
      <c r="K810" s="33" t="s">
        <v>218</v>
      </c>
      <c r="L810" s="32">
        <v>56</v>
      </c>
      <c r="M810" s="32">
        <v>1</v>
      </c>
      <c r="N810" s="32">
        <v>75</v>
      </c>
      <c r="O810" s="32">
        <v>96</v>
      </c>
      <c r="P810" s="33"/>
      <c r="Q810" s="33" t="s">
        <v>3774</v>
      </c>
      <c r="R810" s="33"/>
      <c r="S810" s="33"/>
      <c r="T810" s="33"/>
      <c r="U810" s="33"/>
      <c r="V810" s="34" t="s">
        <v>100</v>
      </c>
      <c r="W810" s="33" t="s">
        <v>3341</v>
      </c>
      <c r="X810" s="33"/>
      <c r="Y810" s="31"/>
    </row>
    <row r="811" spans="1:25" ht="25.5" x14ac:dyDescent="0.2">
      <c r="A811" s="30" t="s">
        <v>2672</v>
      </c>
      <c r="B811" s="33"/>
      <c r="C811" s="30" t="s">
        <v>3775</v>
      </c>
      <c r="D811" s="33">
        <v>1980</v>
      </c>
      <c r="E811" s="30" t="s">
        <v>3776</v>
      </c>
      <c r="F811" s="45">
        <v>1</v>
      </c>
      <c r="G811" s="45"/>
      <c r="H811" s="45">
        <v>1</v>
      </c>
      <c r="I811" s="45">
        <v>1</v>
      </c>
      <c r="J811" s="34"/>
      <c r="K811" s="33" t="s">
        <v>218</v>
      </c>
      <c r="L811" s="32"/>
      <c r="M811" s="32"/>
      <c r="N811" s="32" t="s">
        <v>789</v>
      </c>
      <c r="O811" s="32" t="s">
        <v>789</v>
      </c>
      <c r="P811" s="33"/>
      <c r="Q811" s="33"/>
      <c r="R811" s="33"/>
      <c r="S811" s="33"/>
      <c r="T811" s="33"/>
      <c r="U811" s="33"/>
      <c r="V811" s="34" t="s">
        <v>92</v>
      </c>
      <c r="W811" s="33"/>
      <c r="X811" s="33"/>
      <c r="Y811" s="31" t="s">
        <v>114</v>
      </c>
    </row>
    <row r="812" spans="1:25" ht="25.5" x14ac:dyDescent="0.2">
      <c r="A812" s="30" t="s">
        <v>1745</v>
      </c>
      <c r="B812" s="33"/>
      <c r="C812" s="30" t="s">
        <v>3777</v>
      </c>
      <c r="D812" s="33">
        <v>1980</v>
      </c>
      <c r="E812" s="30"/>
      <c r="F812" s="34" t="s">
        <v>77</v>
      </c>
      <c r="G812" s="34"/>
      <c r="H812" s="34" t="s">
        <v>77</v>
      </c>
      <c r="I812" s="34" t="s">
        <v>77</v>
      </c>
      <c r="J812" s="34"/>
      <c r="K812" s="33" t="s">
        <v>210</v>
      </c>
      <c r="L812" s="32"/>
      <c r="M812" s="32"/>
      <c r="N812" s="32"/>
      <c r="O812" s="32"/>
      <c r="P812" s="33"/>
      <c r="Q812" s="33"/>
      <c r="R812" s="33"/>
      <c r="S812" s="33"/>
      <c r="T812" s="33"/>
      <c r="U812" s="33"/>
      <c r="V812" s="34" t="s">
        <v>3778</v>
      </c>
      <c r="W812" s="33" t="s">
        <v>3779</v>
      </c>
      <c r="X812" s="33"/>
      <c r="Y812" s="31" t="s">
        <v>1669</v>
      </c>
    </row>
    <row r="813" spans="1:25" ht="38.25" x14ac:dyDescent="0.2">
      <c r="A813" s="30" t="s">
        <v>3780</v>
      </c>
      <c r="B813" s="33" t="s">
        <v>3781</v>
      </c>
      <c r="C813" s="30" t="s">
        <v>3782</v>
      </c>
      <c r="D813" s="33">
        <v>1980</v>
      </c>
      <c r="E813" s="30" t="s">
        <v>2790</v>
      </c>
      <c r="F813" s="34"/>
      <c r="G813" s="34"/>
      <c r="H813" s="34"/>
      <c r="I813" s="34"/>
      <c r="J813" s="34"/>
      <c r="K813" s="33" t="s">
        <v>210</v>
      </c>
      <c r="L813" s="32">
        <v>13</v>
      </c>
      <c r="M813" s="32">
        <v>3</v>
      </c>
      <c r="N813" s="32">
        <v>327</v>
      </c>
      <c r="O813" s="32">
        <v>409</v>
      </c>
      <c r="P813" s="33" t="s">
        <v>3783</v>
      </c>
      <c r="Q813" s="33"/>
      <c r="R813" s="33"/>
      <c r="S813" s="33"/>
      <c r="T813" s="33"/>
      <c r="U813" s="33"/>
      <c r="V813" s="34" t="s">
        <v>447</v>
      </c>
      <c r="W813" s="33" t="s">
        <v>3784</v>
      </c>
      <c r="X813" s="33"/>
      <c r="Y813" s="31" t="s">
        <v>166</v>
      </c>
    </row>
    <row r="814" spans="1:25" ht="38.25" x14ac:dyDescent="0.2">
      <c r="A814" s="30" t="s">
        <v>2179</v>
      </c>
      <c r="B814" s="33"/>
      <c r="C814" s="30" t="s">
        <v>3785</v>
      </c>
      <c r="D814" s="33">
        <v>1980</v>
      </c>
      <c r="E814" s="30" t="s">
        <v>3353</v>
      </c>
      <c r="F814" s="45"/>
      <c r="G814" s="45"/>
      <c r="H814" s="45"/>
      <c r="I814" s="45">
        <v>1</v>
      </c>
      <c r="J814" s="34"/>
      <c r="K814" s="33" t="s">
        <v>126</v>
      </c>
      <c r="L814" s="32"/>
      <c r="M814" s="32"/>
      <c r="N814" s="32" t="s">
        <v>3786</v>
      </c>
      <c r="O814" s="32" t="s">
        <v>3786</v>
      </c>
      <c r="P814" s="33"/>
      <c r="Q814" s="33"/>
      <c r="R814" s="33"/>
      <c r="S814" s="33"/>
      <c r="T814" s="33"/>
      <c r="U814" s="33"/>
      <c r="V814" s="34" t="s">
        <v>92</v>
      </c>
      <c r="W814" s="33"/>
      <c r="X814" s="33"/>
      <c r="Y814" s="31" t="s">
        <v>114</v>
      </c>
    </row>
    <row r="815" spans="1:25" ht="51" x14ac:dyDescent="0.2">
      <c r="A815" s="30" t="s">
        <v>3787</v>
      </c>
      <c r="B815" s="33"/>
      <c r="C815" s="30" t="s">
        <v>3788</v>
      </c>
      <c r="D815" s="33">
        <v>1980</v>
      </c>
      <c r="E815" s="30" t="s">
        <v>3789</v>
      </c>
      <c r="F815" s="34"/>
      <c r="G815" s="34"/>
      <c r="H815" s="34" t="s">
        <v>77</v>
      </c>
      <c r="I815" s="34"/>
      <c r="J815" s="34"/>
      <c r="K815" s="33" t="s">
        <v>134</v>
      </c>
      <c r="L815" s="32">
        <v>48</v>
      </c>
      <c r="M815" s="32"/>
      <c r="N815" s="32">
        <v>163</v>
      </c>
      <c r="O815" s="32">
        <v>168</v>
      </c>
      <c r="P815" s="33"/>
      <c r="Q815" s="33"/>
      <c r="R815" s="33"/>
      <c r="S815" s="33"/>
      <c r="T815" s="33"/>
      <c r="U815" s="33"/>
      <c r="V815" s="34" t="s">
        <v>100</v>
      </c>
      <c r="W815" s="33" t="s">
        <v>3790</v>
      </c>
      <c r="X815" s="33"/>
      <c r="Y815" s="31" t="s">
        <v>1318</v>
      </c>
    </row>
    <row r="816" spans="1:25" ht="76.5" x14ac:dyDescent="0.2">
      <c r="A816" s="30" t="s">
        <v>3791</v>
      </c>
      <c r="B816" s="33" t="s">
        <v>3792</v>
      </c>
      <c r="C816" s="30" t="s">
        <v>3793</v>
      </c>
      <c r="D816" s="33">
        <v>1980</v>
      </c>
      <c r="E816" s="30" t="s">
        <v>3794</v>
      </c>
      <c r="F816" s="34"/>
      <c r="G816" s="34"/>
      <c r="H816" s="34"/>
      <c r="I816" s="34"/>
      <c r="J816" s="34" t="s">
        <v>77</v>
      </c>
      <c r="K816" s="33" t="s">
        <v>186</v>
      </c>
      <c r="L816" s="32">
        <v>28</v>
      </c>
      <c r="M816" s="32">
        <v>2</v>
      </c>
      <c r="N816" s="32">
        <v>77</v>
      </c>
      <c r="O816" s="32">
        <v>81</v>
      </c>
      <c r="P816" s="33"/>
      <c r="Q816" s="33"/>
      <c r="R816" s="33"/>
      <c r="S816" s="33"/>
      <c r="T816" s="33"/>
      <c r="U816" s="33"/>
      <c r="V816" s="34" t="s">
        <v>100</v>
      </c>
      <c r="W816" s="33"/>
      <c r="X816" s="33" t="s">
        <v>3795</v>
      </c>
      <c r="Y816" s="31" t="s">
        <v>143</v>
      </c>
    </row>
    <row r="817" spans="1:25" ht="63.75" x14ac:dyDescent="0.2">
      <c r="A817" s="30" t="s">
        <v>3796</v>
      </c>
      <c r="B817" s="33" t="s">
        <v>3797</v>
      </c>
      <c r="C817" s="30" t="s">
        <v>3798</v>
      </c>
      <c r="D817" s="33">
        <v>1980</v>
      </c>
      <c r="E817" s="30" t="s">
        <v>3799</v>
      </c>
      <c r="F817" s="34"/>
      <c r="G817" s="34"/>
      <c r="H817" s="34"/>
      <c r="I817" s="34"/>
      <c r="J817" s="34" t="s">
        <v>77</v>
      </c>
      <c r="K817" s="33" t="s">
        <v>210</v>
      </c>
      <c r="L817" s="32">
        <v>4</v>
      </c>
      <c r="M817" s="32">
        <v>1</v>
      </c>
      <c r="N817" s="32">
        <v>81</v>
      </c>
      <c r="O817" s="32">
        <v>97</v>
      </c>
      <c r="P817" s="33"/>
      <c r="Q817" s="33"/>
      <c r="R817" s="33"/>
      <c r="S817" s="33"/>
      <c r="T817" s="33"/>
      <c r="U817" s="33"/>
      <c r="V817" s="34" t="s">
        <v>100</v>
      </c>
      <c r="W817" s="33"/>
      <c r="X817" s="33" t="s">
        <v>3800</v>
      </c>
      <c r="Y817" s="31" t="s">
        <v>166</v>
      </c>
    </row>
    <row r="818" spans="1:25" ht="63.75" x14ac:dyDescent="0.2">
      <c r="A818" s="30" t="s">
        <v>3801</v>
      </c>
      <c r="B818" s="33" t="s">
        <v>3802</v>
      </c>
      <c r="C818" s="30" t="s">
        <v>3803</v>
      </c>
      <c r="D818" s="33">
        <v>1980</v>
      </c>
      <c r="E818" s="30" t="s">
        <v>3804</v>
      </c>
      <c r="F818" s="34"/>
      <c r="G818" s="34"/>
      <c r="H818" s="34"/>
      <c r="I818" s="34"/>
      <c r="J818" s="34"/>
      <c r="K818" s="33" t="s">
        <v>231</v>
      </c>
      <c r="L818" s="32">
        <v>21</v>
      </c>
      <c r="M818" s="32"/>
      <c r="N818" s="32"/>
      <c r="O818" s="32"/>
      <c r="P818" s="33"/>
      <c r="Q818" s="33"/>
      <c r="R818" s="33"/>
      <c r="S818" s="33"/>
      <c r="T818" s="33"/>
      <c r="U818" s="33"/>
      <c r="V818" s="34" t="s">
        <v>100</v>
      </c>
      <c r="W818" s="33"/>
      <c r="X818" s="33"/>
      <c r="Y818" s="31" t="s">
        <v>166</v>
      </c>
    </row>
    <row r="819" spans="1:25" ht="38.25" x14ac:dyDescent="0.2">
      <c r="A819" s="30" t="s">
        <v>3805</v>
      </c>
      <c r="B819" s="33"/>
      <c r="C819" s="30" t="s">
        <v>3806</v>
      </c>
      <c r="D819" s="33">
        <v>1980</v>
      </c>
      <c r="E819" s="30" t="s">
        <v>3807</v>
      </c>
      <c r="F819" s="34"/>
      <c r="G819" s="34"/>
      <c r="H819" s="34"/>
      <c r="I819" s="34" t="s">
        <v>77</v>
      </c>
      <c r="J819" s="34"/>
      <c r="K819" s="33" t="s">
        <v>99</v>
      </c>
      <c r="L819" s="32"/>
      <c r="M819" s="32"/>
      <c r="N819" s="32">
        <v>43</v>
      </c>
      <c r="O819" s="32">
        <v>58</v>
      </c>
      <c r="P819" s="33"/>
      <c r="Q819" s="33"/>
      <c r="R819" s="33"/>
      <c r="S819" s="33"/>
      <c r="T819" s="33"/>
      <c r="U819" s="33"/>
      <c r="V819" s="34" t="s">
        <v>100</v>
      </c>
      <c r="W819" s="33"/>
      <c r="X819" s="33"/>
      <c r="Y819" s="31" t="s">
        <v>102</v>
      </c>
    </row>
    <row r="820" spans="1:25" ht="38.25" x14ac:dyDescent="0.2">
      <c r="A820" s="30" t="s">
        <v>3808</v>
      </c>
      <c r="B820" s="33"/>
      <c r="C820" s="30" t="s">
        <v>3809</v>
      </c>
      <c r="D820" s="33">
        <v>1980</v>
      </c>
      <c r="E820" s="30" t="s">
        <v>3807</v>
      </c>
      <c r="F820" s="34"/>
      <c r="G820" s="34"/>
      <c r="H820" s="34"/>
      <c r="I820" s="34" t="s">
        <v>77</v>
      </c>
      <c r="J820" s="34"/>
      <c r="K820" s="33" t="s">
        <v>99</v>
      </c>
      <c r="L820" s="32"/>
      <c r="M820" s="32"/>
      <c r="N820" s="32">
        <v>59</v>
      </c>
      <c r="O820" s="32">
        <v>70</v>
      </c>
      <c r="P820" s="33"/>
      <c r="Q820" s="33"/>
      <c r="R820" s="33"/>
      <c r="S820" s="33"/>
      <c r="T820" s="33"/>
      <c r="U820" s="33"/>
      <c r="V820" s="34" t="s">
        <v>100</v>
      </c>
      <c r="W820" s="33" t="s">
        <v>3810</v>
      </c>
      <c r="X820" s="33"/>
      <c r="Y820" s="31" t="s">
        <v>102</v>
      </c>
    </row>
    <row r="821" spans="1:25" ht="38.25" x14ac:dyDescent="0.2">
      <c r="A821" s="30" t="s">
        <v>3811</v>
      </c>
      <c r="B821" s="33"/>
      <c r="C821" s="30" t="s">
        <v>3812</v>
      </c>
      <c r="D821" s="33">
        <v>1980</v>
      </c>
      <c r="E821" s="30" t="s">
        <v>3813</v>
      </c>
      <c r="F821" s="45">
        <v>1</v>
      </c>
      <c r="G821" s="45"/>
      <c r="H821" s="45"/>
      <c r="I821" s="45"/>
      <c r="J821" s="34"/>
      <c r="K821" s="33" t="s">
        <v>117</v>
      </c>
      <c r="L821" s="32"/>
      <c r="M821" s="32"/>
      <c r="N821" s="32" t="s">
        <v>1937</v>
      </c>
      <c r="O821" s="32" t="s">
        <v>1937</v>
      </c>
      <c r="P821" s="33"/>
      <c r="Q821" s="33"/>
      <c r="R821" s="33"/>
      <c r="S821" s="33"/>
      <c r="T821" s="33"/>
      <c r="U821" s="33"/>
      <c r="V821" s="34"/>
      <c r="W821" s="33"/>
      <c r="X821" s="33"/>
      <c r="Y821" s="31" t="s">
        <v>114</v>
      </c>
    </row>
    <row r="822" spans="1:25" x14ac:dyDescent="0.2">
      <c r="A822" s="30" t="s">
        <v>3814</v>
      </c>
      <c r="B822" s="33"/>
      <c r="C822" s="30" t="s">
        <v>3815</v>
      </c>
      <c r="D822" s="33">
        <v>1980</v>
      </c>
      <c r="E822" s="30" t="s">
        <v>3816</v>
      </c>
      <c r="F822" s="34"/>
      <c r="G822" s="34"/>
      <c r="H822" s="45">
        <v>5</v>
      </c>
      <c r="I822" s="34"/>
      <c r="J822" s="34"/>
      <c r="K822" s="33" t="s">
        <v>89</v>
      </c>
      <c r="L822" s="32"/>
      <c r="M822" s="32"/>
      <c r="N822" s="32" t="s">
        <v>3817</v>
      </c>
      <c r="O822" s="32" t="s">
        <v>3817</v>
      </c>
      <c r="P822" s="33"/>
      <c r="Q822" s="33"/>
      <c r="R822" s="33"/>
      <c r="S822" s="33"/>
      <c r="T822" s="33"/>
      <c r="U822" s="33"/>
      <c r="V822" s="34"/>
      <c r="W822" s="33"/>
      <c r="X822" s="33"/>
      <c r="Y822" s="31" t="s">
        <v>114</v>
      </c>
    </row>
    <row r="823" spans="1:25" ht="38.25" x14ac:dyDescent="0.2">
      <c r="A823" s="30" t="s">
        <v>3818</v>
      </c>
      <c r="B823" s="33" t="s">
        <v>3819</v>
      </c>
      <c r="C823" s="30" t="s">
        <v>3820</v>
      </c>
      <c r="D823" s="33">
        <v>1980</v>
      </c>
      <c r="E823" s="30" t="s">
        <v>2790</v>
      </c>
      <c r="F823" s="34"/>
      <c r="G823" s="34"/>
      <c r="H823" s="34"/>
      <c r="I823" s="34"/>
      <c r="J823" s="34"/>
      <c r="K823" s="33" t="s">
        <v>210</v>
      </c>
      <c r="L823" s="32">
        <v>13</v>
      </c>
      <c r="M823" s="32">
        <v>3</v>
      </c>
      <c r="N823" s="32">
        <v>289</v>
      </c>
      <c r="O823" s="32">
        <v>325</v>
      </c>
      <c r="P823" s="33" t="s">
        <v>3821</v>
      </c>
      <c r="Q823" s="33"/>
      <c r="R823" s="33"/>
      <c r="S823" s="33"/>
      <c r="T823" s="33"/>
      <c r="U823" s="33"/>
      <c r="V823" s="34" t="s">
        <v>447</v>
      </c>
      <c r="W823" s="33" t="s">
        <v>3822</v>
      </c>
      <c r="X823" s="33"/>
      <c r="Y823" s="31" t="s">
        <v>166</v>
      </c>
    </row>
    <row r="824" spans="1:25" ht="38.25" x14ac:dyDescent="0.2">
      <c r="A824" s="30" t="s">
        <v>3823</v>
      </c>
      <c r="B824" s="33"/>
      <c r="C824" s="30" t="s">
        <v>3824</v>
      </c>
      <c r="D824" s="33">
        <v>1980</v>
      </c>
      <c r="E824" s="30" t="s">
        <v>3825</v>
      </c>
      <c r="F824" s="45"/>
      <c r="G824" s="45" t="s">
        <v>3714</v>
      </c>
      <c r="H824" s="45" t="s">
        <v>3714</v>
      </c>
      <c r="I824" s="45"/>
      <c r="J824" s="45"/>
      <c r="K824" s="33" t="s">
        <v>126</v>
      </c>
      <c r="L824" s="32" t="s">
        <v>3826</v>
      </c>
      <c r="M824" s="32"/>
      <c r="N824" s="32">
        <v>259</v>
      </c>
      <c r="O824" s="32">
        <v>269</v>
      </c>
      <c r="P824" s="33"/>
      <c r="Q824" s="33"/>
      <c r="R824" s="33"/>
      <c r="S824" s="33"/>
      <c r="T824" s="33"/>
      <c r="U824" s="33"/>
      <c r="V824" s="34" t="s">
        <v>100</v>
      </c>
      <c r="W824" s="33"/>
      <c r="X824" s="33"/>
      <c r="Y824" s="31" t="s">
        <v>114</v>
      </c>
    </row>
    <row r="825" spans="1:25" ht="38.25" x14ac:dyDescent="0.2">
      <c r="A825" s="30" t="s">
        <v>3827</v>
      </c>
      <c r="B825" s="33"/>
      <c r="C825" s="30" t="s">
        <v>3828</v>
      </c>
      <c r="D825" s="33">
        <v>1980</v>
      </c>
      <c r="E825" s="30" t="s">
        <v>3829</v>
      </c>
      <c r="F825" s="34" t="s">
        <v>77</v>
      </c>
      <c r="G825" s="34"/>
      <c r="H825" s="34" t="s">
        <v>77</v>
      </c>
      <c r="I825" s="34" t="s">
        <v>77</v>
      </c>
      <c r="J825" s="34"/>
      <c r="K825" s="33" t="s">
        <v>564</v>
      </c>
      <c r="L825" s="32"/>
      <c r="M825" s="32"/>
      <c r="N825" s="32" t="s">
        <v>3830</v>
      </c>
      <c r="O825" s="32" t="s">
        <v>3830</v>
      </c>
      <c r="P825" s="33"/>
      <c r="Q825" s="33"/>
      <c r="R825" s="33"/>
      <c r="S825" s="33"/>
      <c r="T825" s="33"/>
      <c r="U825" s="33"/>
      <c r="V825" s="34" t="s">
        <v>1550</v>
      </c>
      <c r="W825" s="33" t="s">
        <v>3831</v>
      </c>
      <c r="X825" s="33"/>
      <c r="Y825" s="31" t="s">
        <v>2377</v>
      </c>
    </row>
    <row r="826" spans="1:25" ht="38.25" x14ac:dyDescent="0.2">
      <c r="A826" s="30" t="s">
        <v>3832</v>
      </c>
      <c r="B826" s="33"/>
      <c r="C826" s="30" t="s">
        <v>3833</v>
      </c>
      <c r="D826" s="33">
        <v>1980</v>
      </c>
      <c r="E826" s="30" t="s">
        <v>3834</v>
      </c>
      <c r="F826" s="45"/>
      <c r="G826" s="45"/>
      <c r="H826" s="45"/>
      <c r="I826" s="45" t="s">
        <v>121</v>
      </c>
      <c r="J826" s="34"/>
      <c r="K826" s="33" t="s">
        <v>126</v>
      </c>
      <c r="L826" s="32">
        <v>12</v>
      </c>
      <c r="M826" s="32">
        <v>10</v>
      </c>
      <c r="N826" s="32">
        <v>550</v>
      </c>
      <c r="O826" s="32">
        <v>573</v>
      </c>
      <c r="P826" s="33"/>
      <c r="Q826" s="33"/>
      <c r="R826" s="33"/>
      <c r="S826" s="33"/>
      <c r="T826" s="33"/>
      <c r="U826" s="33"/>
      <c r="V826" s="34" t="s">
        <v>100</v>
      </c>
      <c r="W826" s="33"/>
      <c r="X826" s="33"/>
      <c r="Y826" s="31" t="s">
        <v>3835</v>
      </c>
    </row>
    <row r="827" spans="1:25" ht="38.25" x14ac:dyDescent="0.2">
      <c r="A827" s="30" t="s">
        <v>3836</v>
      </c>
      <c r="B827" s="33" t="s">
        <v>3837</v>
      </c>
      <c r="C827" s="30" t="s">
        <v>3838</v>
      </c>
      <c r="D827" s="33">
        <v>1980</v>
      </c>
      <c r="E827" s="30" t="s">
        <v>2790</v>
      </c>
      <c r="F827" s="34"/>
      <c r="G827" s="34"/>
      <c r="H827" s="34"/>
      <c r="I827" s="34"/>
      <c r="J827" s="34" t="s">
        <v>77</v>
      </c>
      <c r="K827" s="33" t="s">
        <v>210</v>
      </c>
      <c r="L827" s="32">
        <v>13</v>
      </c>
      <c r="M827" s="32">
        <v>3</v>
      </c>
      <c r="N827" s="32">
        <v>411</v>
      </c>
      <c r="O827" s="32">
        <v>433</v>
      </c>
      <c r="P827" s="33" t="s">
        <v>3839</v>
      </c>
      <c r="Q827" s="33"/>
      <c r="R827" s="33"/>
      <c r="S827" s="33"/>
      <c r="T827" s="33"/>
      <c r="U827" s="33"/>
      <c r="V827" s="34" t="s">
        <v>447</v>
      </c>
      <c r="W827" s="33" t="s">
        <v>3840</v>
      </c>
      <c r="X827" s="33"/>
      <c r="Y827" s="31" t="s">
        <v>166</v>
      </c>
    </row>
    <row r="828" spans="1:25" ht="25.5" x14ac:dyDescent="0.2">
      <c r="A828" s="30" t="s">
        <v>3841</v>
      </c>
      <c r="B828" s="33" t="s">
        <v>3842</v>
      </c>
      <c r="C828" s="30" t="s">
        <v>3843</v>
      </c>
      <c r="D828" s="33">
        <v>1980</v>
      </c>
      <c r="E828" s="30" t="s">
        <v>3844</v>
      </c>
      <c r="F828" s="34"/>
      <c r="G828" s="34"/>
      <c r="H828" s="34"/>
      <c r="I828" s="34"/>
      <c r="J828" s="34"/>
      <c r="K828" s="33" t="s">
        <v>134</v>
      </c>
      <c r="L828" s="32"/>
      <c r="M828" s="32">
        <v>4</v>
      </c>
      <c r="N828" s="32">
        <v>332</v>
      </c>
      <c r="O828" s="32">
        <v>337</v>
      </c>
      <c r="P828" s="33"/>
      <c r="Q828" s="33" t="s">
        <v>3845</v>
      </c>
      <c r="R828" s="33"/>
      <c r="S828" s="33"/>
      <c r="T828" s="33"/>
      <c r="U828" s="33"/>
      <c r="V828" s="34" t="s">
        <v>100</v>
      </c>
      <c r="W828" s="33"/>
      <c r="X828" s="33" t="s">
        <v>3846</v>
      </c>
      <c r="Y828" s="31" t="s">
        <v>166</v>
      </c>
    </row>
    <row r="829" spans="1:25" ht="25.5" x14ac:dyDescent="0.2">
      <c r="A829" s="30" t="s">
        <v>3847</v>
      </c>
      <c r="B829" s="33" t="s">
        <v>3848</v>
      </c>
      <c r="C829" s="30" t="s">
        <v>3849</v>
      </c>
      <c r="D829" s="33">
        <v>1980</v>
      </c>
      <c r="E829" s="30" t="s">
        <v>2826</v>
      </c>
      <c r="F829" s="34"/>
      <c r="G829" s="34"/>
      <c r="H829" s="34"/>
      <c r="I829" s="34"/>
      <c r="J829" s="34" t="s">
        <v>77</v>
      </c>
      <c r="K829" s="33" t="s">
        <v>155</v>
      </c>
      <c r="L829" s="32">
        <v>20</v>
      </c>
      <c r="M829" s="32">
        <v>45385</v>
      </c>
      <c r="N829" s="32">
        <v>133</v>
      </c>
      <c r="O829" s="32">
        <v>150</v>
      </c>
      <c r="P829" s="33"/>
      <c r="Q829" s="33" t="s">
        <v>3850</v>
      </c>
      <c r="R829" s="33"/>
      <c r="S829" s="33"/>
      <c r="T829" s="33"/>
      <c r="U829" s="33"/>
      <c r="V829" s="34" t="s">
        <v>100</v>
      </c>
      <c r="W829" s="33"/>
      <c r="X829" s="33"/>
      <c r="Y829" s="31" t="s">
        <v>166</v>
      </c>
    </row>
    <row r="830" spans="1:25" ht="25.5" x14ac:dyDescent="0.2">
      <c r="A830" s="30" t="s">
        <v>3851</v>
      </c>
      <c r="B830" s="33"/>
      <c r="C830" s="30" t="s">
        <v>3852</v>
      </c>
      <c r="D830" s="33">
        <v>1979</v>
      </c>
      <c r="E830" s="30" t="s">
        <v>1448</v>
      </c>
      <c r="F830" s="34"/>
      <c r="G830" s="34"/>
      <c r="H830" s="34"/>
      <c r="I830" s="34"/>
      <c r="J830" s="34"/>
      <c r="K830" s="33" t="s">
        <v>155</v>
      </c>
      <c r="L830" s="32">
        <v>2</v>
      </c>
      <c r="M830" s="32"/>
      <c r="N830" s="32"/>
      <c r="O830" s="32"/>
      <c r="P830" s="33"/>
      <c r="Q830" s="33" t="s">
        <v>3853</v>
      </c>
      <c r="R830" s="33" t="s">
        <v>3854</v>
      </c>
      <c r="S830" s="33">
        <v>1979</v>
      </c>
      <c r="T830" s="33" t="s">
        <v>1989</v>
      </c>
      <c r="U830" s="33"/>
      <c r="V830" s="34" t="s">
        <v>100</v>
      </c>
      <c r="W830" s="33"/>
      <c r="X830" s="33"/>
      <c r="Y830" s="31" t="s">
        <v>1484</v>
      </c>
    </row>
    <row r="831" spans="1:25" ht="51" x14ac:dyDescent="0.2">
      <c r="A831" s="30" t="s">
        <v>3855</v>
      </c>
      <c r="B831" s="33" t="s">
        <v>3856</v>
      </c>
      <c r="C831" s="30" t="s">
        <v>3857</v>
      </c>
      <c r="D831" s="33">
        <v>1979</v>
      </c>
      <c r="E831" s="30" t="s">
        <v>3858</v>
      </c>
      <c r="F831" s="34"/>
      <c r="G831" s="34"/>
      <c r="H831" s="34"/>
      <c r="I831" s="34"/>
      <c r="J831" s="34" t="s">
        <v>77</v>
      </c>
      <c r="K831" s="33" t="s">
        <v>186</v>
      </c>
      <c r="L831" s="32">
        <v>66</v>
      </c>
      <c r="M831" s="32">
        <v>3</v>
      </c>
      <c r="N831" s="32">
        <v>287</v>
      </c>
      <c r="O831" s="32">
        <v>292</v>
      </c>
      <c r="P831" s="33"/>
      <c r="Q831" s="33"/>
      <c r="R831" s="33"/>
      <c r="S831" s="33"/>
      <c r="T831" s="33"/>
      <c r="U831" s="33"/>
      <c r="V831" s="34" t="s">
        <v>100</v>
      </c>
      <c r="W831" s="33"/>
      <c r="X831" s="33" t="s">
        <v>3859</v>
      </c>
      <c r="Y831" s="31" t="s">
        <v>166</v>
      </c>
    </row>
    <row r="832" spans="1:25" ht="25.5" x14ac:dyDescent="0.2">
      <c r="A832" s="30" t="s">
        <v>3860</v>
      </c>
      <c r="B832" s="33"/>
      <c r="C832" s="30" t="s">
        <v>3861</v>
      </c>
      <c r="D832" s="33">
        <v>1979</v>
      </c>
      <c r="E832" s="30" t="s">
        <v>3862</v>
      </c>
      <c r="F832" s="34"/>
      <c r="G832" s="34"/>
      <c r="H832" s="34" t="s">
        <v>77</v>
      </c>
      <c r="I832" s="34"/>
      <c r="J832" s="34"/>
      <c r="K832" s="33" t="s">
        <v>906</v>
      </c>
      <c r="L832" s="32">
        <v>2</v>
      </c>
      <c r="M832" s="32"/>
      <c r="N832" s="32">
        <v>123</v>
      </c>
      <c r="O832" s="32">
        <v>131</v>
      </c>
      <c r="P832" s="33"/>
      <c r="Q832" s="33" t="s">
        <v>3863</v>
      </c>
      <c r="R832" s="33" t="s">
        <v>3854</v>
      </c>
      <c r="S832" s="33">
        <v>1979</v>
      </c>
      <c r="T832" s="33" t="s">
        <v>1989</v>
      </c>
      <c r="U832" s="33"/>
      <c r="V832" s="34" t="s">
        <v>100</v>
      </c>
      <c r="W832" s="33" t="s">
        <v>3864</v>
      </c>
      <c r="X832" s="33"/>
      <c r="Y832" s="31" t="s">
        <v>1171</v>
      </c>
    </row>
    <row r="833" spans="1:25" ht="25.5" x14ac:dyDescent="0.2">
      <c r="A833" s="30" t="s">
        <v>3865</v>
      </c>
      <c r="B833" s="33"/>
      <c r="C833" s="30" t="s">
        <v>3866</v>
      </c>
      <c r="D833" s="33">
        <v>1979</v>
      </c>
      <c r="E833" s="30" t="s">
        <v>3867</v>
      </c>
      <c r="F833" s="45" t="s">
        <v>3714</v>
      </c>
      <c r="G833" s="45" t="s">
        <v>3714</v>
      </c>
      <c r="H833" s="45" t="s">
        <v>3714</v>
      </c>
      <c r="I833" s="45" t="s">
        <v>3714</v>
      </c>
      <c r="J833" s="45"/>
      <c r="K833" s="33" t="s">
        <v>89</v>
      </c>
      <c r="L833" s="32">
        <v>1</v>
      </c>
      <c r="M833" s="32"/>
      <c r="N833" s="32">
        <v>17</v>
      </c>
      <c r="O833" s="32">
        <v>37</v>
      </c>
      <c r="P833" s="33"/>
      <c r="Q833" s="33"/>
      <c r="R833" s="33"/>
      <c r="S833" s="33"/>
      <c r="T833" s="33"/>
      <c r="U833" s="33"/>
      <c r="V833" s="34" t="s">
        <v>100</v>
      </c>
      <c r="W833" s="33"/>
      <c r="X833" s="33"/>
      <c r="Y833" s="31" t="s">
        <v>114</v>
      </c>
    </row>
    <row r="834" spans="1:25" ht="38.25" x14ac:dyDescent="0.2">
      <c r="A834" s="30" t="s">
        <v>3868</v>
      </c>
      <c r="B834" s="33" t="s">
        <v>3869</v>
      </c>
      <c r="C834" s="30" t="s">
        <v>3870</v>
      </c>
      <c r="D834" s="33">
        <v>1979</v>
      </c>
      <c r="E834" s="30" t="s">
        <v>3447</v>
      </c>
      <c r="F834" s="34"/>
      <c r="G834" s="34"/>
      <c r="H834" s="34"/>
      <c r="I834" s="34"/>
      <c r="J834" s="34" t="s">
        <v>77</v>
      </c>
      <c r="K834" s="33" t="s">
        <v>210</v>
      </c>
      <c r="L834" s="32">
        <v>3</v>
      </c>
      <c r="M834" s="32">
        <v>1</v>
      </c>
      <c r="N834" s="32">
        <v>281</v>
      </c>
      <c r="O834" s="32">
        <v>297</v>
      </c>
      <c r="P834" s="33"/>
      <c r="Q834" s="33"/>
      <c r="R834" s="33"/>
      <c r="S834" s="33"/>
      <c r="T834" s="33"/>
      <c r="U834" s="33"/>
      <c r="V834" s="34" t="s">
        <v>100</v>
      </c>
      <c r="W834" s="33"/>
      <c r="X834" s="33"/>
      <c r="Y834" s="31" t="s">
        <v>166</v>
      </c>
    </row>
    <row r="835" spans="1:25" x14ac:dyDescent="0.2">
      <c r="A835" s="30" t="s">
        <v>3871</v>
      </c>
      <c r="B835" s="33"/>
      <c r="C835" s="30" t="s">
        <v>3872</v>
      </c>
      <c r="D835" s="33">
        <v>1979</v>
      </c>
      <c r="E835" s="30" t="s">
        <v>230</v>
      </c>
      <c r="F835" s="34"/>
      <c r="G835" s="34"/>
      <c r="H835" s="34" t="s">
        <v>77</v>
      </c>
      <c r="I835" s="34"/>
      <c r="J835" s="34"/>
      <c r="K835" s="33" t="s">
        <v>89</v>
      </c>
      <c r="L835" s="32"/>
      <c r="M835" s="32"/>
      <c r="N835" s="32">
        <v>159</v>
      </c>
      <c r="O835" s="32">
        <v>185</v>
      </c>
      <c r="P835" s="33"/>
      <c r="Q835" s="33"/>
      <c r="R835" s="33"/>
      <c r="S835" s="33"/>
      <c r="T835" s="33"/>
      <c r="U835" s="33"/>
      <c r="V835" s="34" t="s">
        <v>100</v>
      </c>
      <c r="W835" s="33" t="s">
        <v>3873</v>
      </c>
      <c r="X835" s="33"/>
      <c r="Y835" s="31" t="s">
        <v>2136</v>
      </c>
    </row>
    <row r="836" spans="1:25" ht="25.5" x14ac:dyDescent="0.2">
      <c r="A836" s="30" t="s">
        <v>3874</v>
      </c>
      <c r="B836" s="33"/>
      <c r="C836" s="30" t="s">
        <v>3875</v>
      </c>
      <c r="D836" s="33">
        <v>1979</v>
      </c>
      <c r="E836" s="30" t="s">
        <v>3862</v>
      </c>
      <c r="F836" s="34"/>
      <c r="G836" s="34"/>
      <c r="H836" s="34" t="s">
        <v>77</v>
      </c>
      <c r="I836" s="34"/>
      <c r="J836" s="34"/>
      <c r="K836" s="33" t="s">
        <v>412</v>
      </c>
      <c r="L836" s="32">
        <v>2</v>
      </c>
      <c r="M836" s="32"/>
      <c r="N836" s="32">
        <v>99</v>
      </c>
      <c r="O836" s="32">
        <v>104</v>
      </c>
      <c r="P836" s="33"/>
      <c r="Q836" s="33" t="s">
        <v>3853</v>
      </c>
      <c r="R836" s="33" t="s">
        <v>3854</v>
      </c>
      <c r="S836" s="33">
        <v>1979</v>
      </c>
      <c r="T836" s="33" t="s">
        <v>1989</v>
      </c>
      <c r="U836" s="33"/>
      <c r="V836" s="34" t="s">
        <v>100</v>
      </c>
      <c r="W836" s="33" t="s">
        <v>3876</v>
      </c>
      <c r="X836" s="33"/>
      <c r="Y836" s="31" t="s">
        <v>1171</v>
      </c>
    </row>
    <row r="837" spans="1:25" ht="38.25" x14ac:dyDescent="0.2">
      <c r="A837" s="30" t="s">
        <v>3877</v>
      </c>
      <c r="B837" s="33" t="s">
        <v>3878</v>
      </c>
      <c r="C837" s="30" t="s">
        <v>3879</v>
      </c>
      <c r="D837" s="33">
        <v>1979</v>
      </c>
      <c r="E837" s="30" t="s">
        <v>2790</v>
      </c>
      <c r="F837" s="34"/>
      <c r="G837" s="34"/>
      <c r="H837" s="34"/>
      <c r="I837" s="34"/>
      <c r="J837" s="34" t="s">
        <v>77</v>
      </c>
      <c r="K837" s="33" t="s">
        <v>210</v>
      </c>
      <c r="L837" s="32">
        <v>12</v>
      </c>
      <c r="M837" s="32">
        <v>3</v>
      </c>
      <c r="N837" s="32">
        <v>379</v>
      </c>
      <c r="O837" s="32">
        <v>397</v>
      </c>
      <c r="P837" s="33" t="s">
        <v>3880</v>
      </c>
      <c r="Q837" s="33"/>
      <c r="R837" s="33"/>
      <c r="S837" s="33"/>
      <c r="T837" s="33"/>
      <c r="U837" s="33"/>
      <c r="V837" s="34" t="s">
        <v>100</v>
      </c>
      <c r="W837" s="33" t="s">
        <v>3881</v>
      </c>
      <c r="X837" s="33"/>
      <c r="Y837" s="31" t="s">
        <v>166</v>
      </c>
    </row>
    <row r="838" spans="1:25" ht="38.25" x14ac:dyDescent="0.2">
      <c r="A838" s="30" t="s">
        <v>3811</v>
      </c>
      <c r="B838" s="33"/>
      <c r="C838" s="30" t="s">
        <v>3882</v>
      </c>
      <c r="D838" s="33">
        <v>1979</v>
      </c>
      <c r="E838" s="30" t="s">
        <v>3883</v>
      </c>
      <c r="F838" s="34"/>
      <c r="G838" s="34"/>
      <c r="H838" s="45" t="s">
        <v>2396</v>
      </c>
      <c r="I838" s="34"/>
      <c r="J838" s="34"/>
      <c r="K838" s="33" t="s">
        <v>126</v>
      </c>
      <c r="L838" s="32"/>
      <c r="M838" s="32"/>
      <c r="N838" s="32" t="s">
        <v>2670</v>
      </c>
      <c r="O838" s="32" t="s">
        <v>2670</v>
      </c>
      <c r="P838" s="33"/>
      <c r="Q838" s="33"/>
      <c r="R838" s="33"/>
      <c r="S838" s="33"/>
      <c r="T838" s="33"/>
      <c r="U838" s="33"/>
      <c r="V838" s="34"/>
      <c r="W838" s="33"/>
      <c r="X838" s="33"/>
      <c r="Y838" s="31" t="s">
        <v>114</v>
      </c>
    </row>
    <row r="839" spans="1:25" ht="25.5" x14ac:dyDescent="0.2">
      <c r="A839" s="30" t="s">
        <v>3884</v>
      </c>
      <c r="B839" s="33"/>
      <c r="C839" s="30" t="s">
        <v>3885</v>
      </c>
      <c r="D839" s="33"/>
      <c r="E839" s="30" t="s">
        <v>1448</v>
      </c>
      <c r="F839" s="34"/>
      <c r="G839" s="34"/>
      <c r="H839" s="45"/>
      <c r="I839" s="34"/>
      <c r="J839" s="34"/>
      <c r="K839" s="33" t="s">
        <v>155</v>
      </c>
      <c r="L839" s="32">
        <v>2</v>
      </c>
      <c r="M839" s="32"/>
      <c r="N839" s="32"/>
      <c r="O839" s="32"/>
      <c r="P839" s="33"/>
      <c r="Q839" s="33" t="s">
        <v>3853</v>
      </c>
      <c r="R839" s="33" t="s">
        <v>3886</v>
      </c>
      <c r="S839" s="33">
        <v>1979</v>
      </c>
      <c r="T839" s="33" t="s">
        <v>1989</v>
      </c>
      <c r="U839" s="33"/>
      <c r="V839" s="34" t="s">
        <v>100</v>
      </c>
      <c r="W839" s="33"/>
      <c r="X839" s="33"/>
      <c r="Y839" s="31" t="s">
        <v>1484</v>
      </c>
    </row>
    <row r="840" spans="1:25" ht="25.5" x14ac:dyDescent="0.2">
      <c r="A840" s="30" t="s">
        <v>3887</v>
      </c>
      <c r="B840" s="33"/>
      <c r="C840" s="30" t="s">
        <v>3888</v>
      </c>
      <c r="D840" s="33">
        <v>1979</v>
      </c>
      <c r="E840" s="30" t="s">
        <v>3889</v>
      </c>
      <c r="F840" s="34"/>
      <c r="G840" s="34"/>
      <c r="H840" s="34"/>
      <c r="I840" s="34"/>
      <c r="J840" s="34"/>
      <c r="K840" s="33" t="s">
        <v>134</v>
      </c>
      <c r="L840" s="32"/>
      <c r="M840" s="32"/>
      <c r="N840" s="32">
        <v>2</v>
      </c>
      <c r="O840" s="32">
        <v>6</v>
      </c>
      <c r="P840" s="33"/>
      <c r="Q840" s="33"/>
      <c r="R840" s="33"/>
      <c r="S840" s="33"/>
      <c r="T840" s="33"/>
      <c r="U840" s="33"/>
      <c r="V840" s="34" t="s">
        <v>290</v>
      </c>
      <c r="W840" s="33"/>
      <c r="X840" s="33"/>
      <c r="Y840" s="31" t="s">
        <v>114</v>
      </c>
    </row>
    <row r="841" spans="1:25" ht="38.25" x14ac:dyDescent="0.2">
      <c r="A841" s="30" t="s">
        <v>3890</v>
      </c>
      <c r="B841" s="33" t="s">
        <v>3890</v>
      </c>
      <c r="C841" s="30" t="s">
        <v>3891</v>
      </c>
      <c r="D841" s="33">
        <v>1979</v>
      </c>
      <c r="E841" s="30" t="s">
        <v>3892</v>
      </c>
      <c r="F841" s="34"/>
      <c r="G841" s="34"/>
      <c r="H841" s="34"/>
      <c r="I841" s="34"/>
      <c r="J841" s="34"/>
      <c r="K841" s="33" t="s">
        <v>362</v>
      </c>
      <c r="L841" s="32">
        <v>10</v>
      </c>
      <c r="M841" s="32">
        <v>4</v>
      </c>
      <c r="N841" s="32">
        <v>567</v>
      </c>
      <c r="O841" s="32">
        <v>569</v>
      </c>
      <c r="P841" s="33" t="s">
        <v>260</v>
      </c>
      <c r="Q841" s="33" t="s">
        <v>260</v>
      </c>
      <c r="R841" s="33"/>
      <c r="S841" s="33" t="s">
        <v>260</v>
      </c>
      <c r="T841" s="33" t="s">
        <v>260</v>
      </c>
      <c r="U841" s="33" t="s">
        <v>260</v>
      </c>
      <c r="V841" s="34" t="s">
        <v>100</v>
      </c>
      <c r="W841" s="33"/>
      <c r="X841" s="33"/>
      <c r="Y841" s="31" t="s">
        <v>262</v>
      </c>
    </row>
    <row r="842" spans="1:25" ht="25.5" x14ac:dyDescent="0.2">
      <c r="A842" s="30" t="s">
        <v>3893</v>
      </c>
      <c r="B842" s="33"/>
      <c r="C842" s="30" t="s">
        <v>3894</v>
      </c>
      <c r="D842" s="33">
        <v>1979</v>
      </c>
      <c r="E842" s="30" t="s">
        <v>1448</v>
      </c>
      <c r="F842" s="34"/>
      <c r="G842" s="34"/>
      <c r="H842" s="34"/>
      <c r="I842" s="34"/>
      <c r="J842" s="34"/>
      <c r="K842" s="33" t="s">
        <v>89</v>
      </c>
      <c r="L842" s="32">
        <v>2</v>
      </c>
      <c r="M842" s="32"/>
      <c r="N842" s="32"/>
      <c r="O842" s="32"/>
      <c r="P842" s="33"/>
      <c r="Q842" s="33" t="s">
        <v>3853</v>
      </c>
      <c r="R842" s="33" t="s">
        <v>3854</v>
      </c>
      <c r="S842" s="33">
        <v>1979</v>
      </c>
      <c r="T842" s="33" t="s">
        <v>1989</v>
      </c>
      <c r="U842" s="33"/>
      <c r="V842" s="34" t="s">
        <v>100</v>
      </c>
      <c r="W842" s="33"/>
      <c r="X842" s="33"/>
      <c r="Y842" s="31" t="s">
        <v>1484</v>
      </c>
    </row>
    <row r="843" spans="1:25" ht="25.5" x14ac:dyDescent="0.2">
      <c r="A843" s="30" t="s">
        <v>3895</v>
      </c>
      <c r="B843" s="33"/>
      <c r="C843" s="30" t="s">
        <v>3896</v>
      </c>
      <c r="D843" s="33">
        <v>1979</v>
      </c>
      <c r="E843" s="30" t="s">
        <v>3897</v>
      </c>
      <c r="F843" s="34"/>
      <c r="G843" s="34"/>
      <c r="H843" s="34" t="s">
        <v>77</v>
      </c>
      <c r="I843" s="34"/>
      <c r="J843" s="34"/>
      <c r="K843" s="33" t="s">
        <v>134</v>
      </c>
      <c r="L843" s="32"/>
      <c r="M843" s="32"/>
      <c r="N843" s="32">
        <v>111</v>
      </c>
      <c r="O843" s="32">
        <v>114</v>
      </c>
      <c r="P843" s="33"/>
      <c r="Q843" s="33"/>
      <c r="R843" s="33"/>
      <c r="S843" s="33"/>
      <c r="T843" s="33"/>
      <c r="U843" s="33"/>
      <c r="V843" s="34" t="s">
        <v>447</v>
      </c>
      <c r="W843" s="33"/>
      <c r="X843" s="33"/>
      <c r="Y843" s="31" t="s">
        <v>1503</v>
      </c>
    </row>
    <row r="844" spans="1:25" ht="25.5" x14ac:dyDescent="0.2">
      <c r="A844" s="30" t="s">
        <v>3898</v>
      </c>
      <c r="B844" s="33"/>
      <c r="C844" s="30" t="s">
        <v>3899</v>
      </c>
      <c r="D844" s="33">
        <v>1979</v>
      </c>
      <c r="E844" s="30" t="s">
        <v>3862</v>
      </c>
      <c r="F844" s="34" t="s">
        <v>77</v>
      </c>
      <c r="G844" s="34"/>
      <c r="H844" s="34" t="s">
        <v>77</v>
      </c>
      <c r="I844" s="34" t="s">
        <v>77</v>
      </c>
      <c r="J844" s="34"/>
      <c r="K844" s="33" t="s">
        <v>89</v>
      </c>
      <c r="L844" s="32">
        <v>2</v>
      </c>
      <c r="M844" s="32"/>
      <c r="N844" s="32">
        <v>159</v>
      </c>
      <c r="O844" s="32">
        <v>168</v>
      </c>
      <c r="P844" s="33"/>
      <c r="Q844" s="33" t="s">
        <v>3853</v>
      </c>
      <c r="R844" s="33" t="s">
        <v>3854</v>
      </c>
      <c r="S844" s="33">
        <v>1979</v>
      </c>
      <c r="T844" s="33" t="s">
        <v>1989</v>
      </c>
      <c r="U844" s="33"/>
      <c r="V844" s="34" t="s">
        <v>100</v>
      </c>
      <c r="W844" s="33" t="s">
        <v>1762</v>
      </c>
      <c r="X844" s="33"/>
      <c r="Y844" s="31" t="s">
        <v>1171</v>
      </c>
    </row>
    <row r="845" spans="1:25" ht="25.5" x14ac:dyDescent="0.2">
      <c r="A845" s="30" t="s">
        <v>3900</v>
      </c>
      <c r="B845" s="33" t="s">
        <v>3901</v>
      </c>
      <c r="C845" s="30" t="s">
        <v>3902</v>
      </c>
      <c r="D845" s="33">
        <v>1978</v>
      </c>
      <c r="E845" s="30" t="s">
        <v>3903</v>
      </c>
      <c r="F845" s="34"/>
      <c r="G845" s="34"/>
      <c r="H845" s="34"/>
      <c r="I845" s="34"/>
      <c r="J845" s="34" t="s">
        <v>77</v>
      </c>
      <c r="K845" s="33" t="s">
        <v>186</v>
      </c>
      <c r="L845" s="32">
        <v>25</v>
      </c>
      <c r="M845" s="32">
        <v>236</v>
      </c>
      <c r="N845" s="32">
        <v>25</v>
      </c>
      <c r="O845" s="32">
        <v>40</v>
      </c>
      <c r="P845" s="33" t="s">
        <v>3904</v>
      </c>
      <c r="Q845" s="33"/>
      <c r="R845" s="33"/>
      <c r="S845" s="33"/>
      <c r="T845" s="33"/>
      <c r="U845" s="33"/>
      <c r="V845" s="34" t="s">
        <v>100</v>
      </c>
      <c r="W845" s="33"/>
      <c r="X845" s="33" t="s">
        <v>3905</v>
      </c>
      <c r="Y845" s="31" t="s">
        <v>166</v>
      </c>
    </row>
    <row r="846" spans="1:25" ht="25.5" x14ac:dyDescent="0.2">
      <c r="A846" s="30" t="s">
        <v>3906</v>
      </c>
      <c r="B846" s="33" t="s">
        <v>3907</v>
      </c>
      <c r="C846" s="30" t="s">
        <v>3908</v>
      </c>
      <c r="D846" s="33">
        <v>1978</v>
      </c>
      <c r="E846" s="30"/>
      <c r="F846" s="34"/>
      <c r="G846" s="34"/>
      <c r="H846" s="34"/>
      <c r="I846" s="34"/>
      <c r="J846" s="34"/>
      <c r="K846" s="33" t="s">
        <v>422</v>
      </c>
      <c r="L846" s="32"/>
      <c r="M846" s="32"/>
      <c r="N846" s="32"/>
      <c r="O846" s="32"/>
      <c r="P846" s="33"/>
      <c r="Q846" s="33"/>
      <c r="R846" s="33"/>
      <c r="S846" s="33"/>
      <c r="T846" s="33"/>
      <c r="U846" s="33"/>
      <c r="V846" s="34" t="s">
        <v>100</v>
      </c>
      <c r="W846" s="33"/>
      <c r="X846" s="33"/>
      <c r="Y846" s="31" t="s">
        <v>166</v>
      </c>
    </row>
    <row r="847" spans="1:25" ht="25.5" x14ac:dyDescent="0.2">
      <c r="A847" s="30" t="s">
        <v>3909</v>
      </c>
      <c r="B847" s="33" t="s">
        <v>3910</v>
      </c>
      <c r="C847" s="30" t="s">
        <v>3911</v>
      </c>
      <c r="D847" s="33">
        <v>1978</v>
      </c>
      <c r="E847" s="30" t="s">
        <v>3912</v>
      </c>
      <c r="F847" s="34"/>
      <c r="G847" s="34"/>
      <c r="H847" s="34"/>
      <c r="I847" s="34"/>
      <c r="J847" s="34"/>
      <c r="K847" s="33" t="s">
        <v>134</v>
      </c>
      <c r="L847" s="32">
        <v>184</v>
      </c>
      <c r="M847" s="32">
        <v>45448</v>
      </c>
      <c r="N847" s="32">
        <v>35</v>
      </c>
      <c r="O847" s="32">
        <v>46</v>
      </c>
      <c r="P847" s="33"/>
      <c r="Q847" s="33" t="s">
        <v>3913</v>
      </c>
      <c r="R847" s="33"/>
      <c r="S847" s="33"/>
      <c r="T847" s="33"/>
      <c r="U847" s="33"/>
      <c r="V847" s="34" t="s">
        <v>100</v>
      </c>
      <c r="W847" s="33"/>
      <c r="X847" s="33" t="s">
        <v>3914</v>
      </c>
      <c r="Y847" s="31" t="s">
        <v>166</v>
      </c>
    </row>
    <row r="848" spans="1:25" ht="38.25" x14ac:dyDescent="0.2">
      <c r="A848" s="30" t="s">
        <v>3811</v>
      </c>
      <c r="B848" s="33"/>
      <c r="C848" s="30" t="s">
        <v>3915</v>
      </c>
      <c r="D848" s="33">
        <v>1978</v>
      </c>
      <c r="E848" s="30" t="s">
        <v>3916</v>
      </c>
      <c r="F848" s="34"/>
      <c r="G848" s="34"/>
      <c r="H848" s="45" t="s">
        <v>2396</v>
      </c>
      <c r="I848" s="34"/>
      <c r="J848" s="34"/>
      <c r="K848" s="33" t="s">
        <v>126</v>
      </c>
      <c r="L848" s="32"/>
      <c r="M848" s="32"/>
      <c r="N848" s="32" t="s">
        <v>3917</v>
      </c>
      <c r="O848" s="32" t="s">
        <v>3917</v>
      </c>
      <c r="P848" s="33"/>
      <c r="Q848" s="33"/>
      <c r="R848" s="33"/>
      <c r="S848" s="33"/>
      <c r="T848" s="33"/>
      <c r="U848" s="33"/>
      <c r="V848" s="34" t="s">
        <v>100</v>
      </c>
      <c r="W848" s="33"/>
      <c r="X848" s="33"/>
      <c r="Y848" s="31" t="s">
        <v>114</v>
      </c>
    </row>
    <row r="849" spans="1:25" ht="25.5" x14ac:dyDescent="0.2">
      <c r="A849" s="30" t="s">
        <v>3918</v>
      </c>
      <c r="B849" s="33"/>
      <c r="C849" s="30" t="s">
        <v>3919</v>
      </c>
      <c r="D849" s="33">
        <v>1978</v>
      </c>
      <c r="E849" s="30" t="s">
        <v>3920</v>
      </c>
      <c r="F849" s="34" t="s">
        <v>77</v>
      </c>
      <c r="G849" s="34"/>
      <c r="H849" s="34"/>
      <c r="I849" s="34"/>
      <c r="J849" s="34"/>
      <c r="K849" s="33" t="s">
        <v>134</v>
      </c>
      <c r="L849" s="32">
        <v>37</v>
      </c>
      <c r="M849" s="32"/>
      <c r="N849" s="32">
        <v>17</v>
      </c>
      <c r="O849" s="32">
        <v>20</v>
      </c>
      <c r="P849" s="33"/>
      <c r="Q849" s="33"/>
      <c r="R849" s="33"/>
      <c r="S849" s="33"/>
      <c r="T849" s="33"/>
      <c r="U849" s="33"/>
      <c r="V849" s="34" t="s">
        <v>100</v>
      </c>
      <c r="W849" s="33" t="s">
        <v>3921</v>
      </c>
      <c r="X849" s="33"/>
      <c r="Y849" s="31" t="s">
        <v>1318</v>
      </c>
    </row>
    <row r="850" spans="1:25" ht="25.5" x14ac:dyDescent="0.2">
      <c r="A850" s="30" t="s">
        <v>3918</v>
      </c>
      <c r="B850" s="33"/>
      <c r="C850" s="30" t="s">
        <v>3919</v>
      </c>
      <c r="D850" s="33">
        <v>1978</v>
      </c>
      <c r="E850" s="30" t="s">
        <v>3922</v>
      </c>
      <c r="F850" s="34"/>
      <c r="G850" s="34"/>
      <c r="H850" s="34" t="s">
        <v>77</v>
      </c>
      <c r="I850" s="34"/>
      <c r="J850" s="34"/>
      <c r="K850" s="33" t="s">
        <v>134</v>
      </c>
      <c r="L850" s="32">
        <v>21</v>
      </c>
      <c r="M850" s="32"/>
      <c r="N850" s="32">
        <v>17</v>
      </c>
      <c r="O850" s="32">
        <v>21</v>
      </c>
      <c r="P850" s="33"/>
      <c r="Q850" s="33"/>
      <c r="R850" s="33"/>
      <c r="S850" s="33"/>
      <c r="T850" s="33"/>
      <c r="U850" s="33"/>
      <c r="V850" s="34" t="s">
        <v>100</v>
      </c>
      <c r="W850" s="33" t="s">
        <v>3921</v>
      </c>
      <c r="X850" s="33"/>
      <c r="Y850" s="31" t="s">
        <v>1318</v>
      </c>
    </row>
    <row r="851" spans="1:25" ht="25.5" x14ac:dyDescent="0.2">
      <c r="A851" s="30" t="s">
        <v>3923</v>
      </c>
      <c r="B851" s="33"/>
      <c r="C851" s="30" t="s">
        <v>3924</v>
      </c>
      <c r="D851" s="33">
        <v>1978</v>
      </c>
      <c r="E851" s="30" t="s">
        <v>3925</v>
      </c>
      <c r="F851" s="45">
        <v>5</v>
      </c>
      <c r="G851" s="45"/>
      <c r="H851" s="45">
        <v>5</v>
      </c>
      <c r="I851" s="45"/>
      <c r="J851" s="34"/>
      <c r="K851" s="33" t="s">
        <v>412</v>
      </c>
      <c r="L851" s="32">
        <v>20</v>
      </c>
      <c r="M851" s="32"/>
      <c r="N851" s="32">
        <v>5</v>
      </c>
      <c r="O851" s="32">
        <v>28</v>
      </c>
      <c r="P851" s="33"/>
      <c r="Q851" s="33"/>
      <c r="R851" s="33"/>
      <c r="S851" s="33"/>
      <c r="T851" s="33"/>
      <c r="U851" s="33"/>
      <c r="V851" s="34" t="s">
        <v>100</v>
      </c>
      <c r="W851" s="33"/>
      <c r="X851" s="33"/>
      <c r="Y851" s="31" t="s">
        <v>114</v>
      </c>
    </row>
    <row r="852" spans="1:25" ht="25.5" x14ac:dyDescent="0.2">
      <c r="A852" s="30" t="s">
        <v>3926</v>
      </c>
      <c r="B852" s="33"/>
      <c r="C852" s="30" t="s">
        <v>3927</v>
      </c>
      <c r="D852" s="33">
        <v>1978</v>
      </c>
      <c r="E852" s="30" t="s">
        <v>3829</v>
      </c>
      <c r="F852" s="34"/>
      <c r="G852" s="34"/>
      <c r="H852" s="34" t="s">
        <v>77</v>
      </c>
      <c r="I852" s="34"/>
      <c r="J852" s="34"/>
      <c r="K852" s="33" t="s">
        <v>126</v>
      </c>
      <c r="L852" s="32"/>
      <c r="M852" s="32"/>
      <c r="N852" s="32" t="s">
        <v>2182</v>
      </c>
      <c r="O852" s="32" t="s">
        <v>2182</v>
      </c>
      <c r="P852" s="33"/>
      <c r="Q852" s="33"/>
      <c r="R852" s="33"/>
      <c r="S852" s="33"/>
      <c r="T852" s="33"/>
      <c r="U852" s="33"/>
      <c r="V852" s="34" t="s">
        <v>1550</v>
      </c>
      <c r="W852" s="33" t="s">
        <v>3928</v>
      </c>
      <c r="X852" s="33"/>
      <c r="Y852" s="31" t="s">
        <v>2377</v>
      </c>
    </row>
    <row r="853" spans="1:25" ht="25.5" x14ac:dyDescent="0.2">
      <c r="A853" s="30" t="s">
        <v>3929</v>
      </c>
      <c r="B853" s="33" t="s">
        <v>3930</v>
      </c>
      <c r="C853" s="30" t="s">
        <v>3931</v>
      </c>
      <c r="D853" s="33">
        <v>1978</v>
      </c>
      <c r="E853" s="30" t="s">
        <v>3903</v>
      </c>
      <c r="F853" s="34"/>
      <c r="G853" s="34"/>
      <c r="H853" s="34"/>
      <c r="I853" s="34"/>
      <c r="J853" s="34" t="s">
        <v>77</v>
      </c>
      <c r="K853" s="33" t="s">
        <v>186</v>
      </c>
      <c r="L853" s="32">
        <v>24</v>
      </c>
      <c r="M853" s="32">
        <v>238</v>
      </c>
      <c r="N853" s="32">
        <v>160</v>
      </c>
      <c r="O853" s="32">
        <v>166</v>
      </c>
      <c r="P853" s="33" t="s">
        <v>3932</v>
      </c>
      <c r="Q853" s="33"/>
      <c r="R853" s="33"/>
      <c r="S853" s="33"/>
      <c r="T853" s="33"/>
      <c r="U853" s="33"/>
      <c r="V853" s="34" t="s">
        <v>100</v>
      </c>
      <c r="W853" s="33"/>
      <c r="X853" s="33" t="s">
        <v>3933</v>
      </c>
      <c r="Y853" s="31" t="s">
        <v>166</v>
      </c>
    </row>
    <row r="854" spans="1:25" ht="25.5" x14ac:dyDescent="0.2">
      <c r="A854" s="30" t="s">
        <v>3934</v>
      </c>
      <c r="B854" s="33"/>
      <c r="C854" s="30" t="s">
        <v>3896</v>
      </c>
      <c r="D854" s="33">
        <v>1978</v>
      </c>
      <c r="E854" s="30" t="s">
        <v>3935</v>
      </c>
      <c r="F854" s="34"/>
      <c r="G854" s="34"/>
      <c r="H854" s="34" t="s">
        <v>77</v>
      </c>
      <c r="I854" s="34"/>
      <c r="J854" s="34"/>
      <c r="K854" s="33" t="s">
        <v>134</v>
      </c>
      <c r="L854" s="32">
        <v>31</v>
      </c>
      <c r="M854" s="32">
        <v>3</v>
      </c>
      <c r="N854" s="32">
        <v>487</v>
      </c>
      <c r="O854" s="32">
        <v>488</v>
      </c>
      <c r="P854" s="33"/>
      <c r="Q854" s="33"/>
      <c r="R854" s="33"/>
      <c r="S854" s="33"/>
      <c r="T854" s="33"/>
      <c r="U854" s="33"/>
      <c r="V854" s="34" t="s">
        <v>447</v>
      </c>
      <c r="W854" s="33"/>
      <c r="X854" s="33"/>
      <c r="Y854" s="31" t="s">
        <v>1503</v>
      </c>
    </row>
    <row r="855" spans="1:25" ht="51" x14ac:dyDescent="0.2">
      <c r="A855" s="30" t="s">
        <v>3936</v>
      </c>
      <c r="B855" s="33" t="s">
        <v>3936</v>
      </c>
      <c r="C855" s="30" t="s">
        <v>3937</v>
      </c>
      <c r="D855" s="33">
        <v>1977</v>
      </c>
      <c r="E855" s="30" t="s">
        <v>3938</v>
      </c>
      <c r="F855" s="34"/>
      <c r="G855" s="34"/>
      <c r="H855" s="34"/>
      <c r="I855" s="34"/>
      <c r="J855" s="34" t="s">
        <v>77</v>
      </c>
      <c r="K855" s="33" t="s">
        <v>134</v>
      </c>
      <c r="L855" s="32" t="s">
        <v>260</v>
      </c>
      <c r="M855" s="32">
        <v>227</v>
      </c>
      <c r="N855" s="32">
        <v>95</v>
      </c>
      <c r="O855" s="32">
        <v>95</v>
      </c>
      <c r="P855" s="33" t="s">
        <v>260</v>
      </c>
      <c r="Q855" s="33" t="s">
        <v>3939</v>
      </c>
      <c r="R855" s="33"/>
      <c r="S855" s="33" t="s">
        <v>260</v>
      </c>
      <c r="T855" s="33" t="s">
        <v>260</v>
      </c>
      <c r="U855" s="33" t="s">
        <v>260</v>
      </c>
      <c r="V855" s="34" t="s">
        <v>100</v>
      </c>
      <c r="W855" s="33"/>
      <c r="X855" s="33"/>
      <c r="Y855" s="31" t="s">
        <v>262</v>
      </c>
    </row>
    <row r="856" spans="1:25" ht="25.5" x14ac:dyDescent="0.2">
      <c r="A856" s="30" t="s">
        <v>3940</v>
      </c>
      <c r="B856" s="33" t="s">
        <v>3941</v>
      </c>
      <c r="C856" s="30" t="s">
        <v>3942</v>
      </c>
      <c r="D856" s="33">
        <v>1977</v>
      </c>
      <c r="E856" s="30" t="s">
        <v>3943</v>
      </c>
      <c r="F856" s="34" t="s">
        <v>77</v>
      </c>
      <c r="G856" s="34"/>
      <c r="H856" s="34" t="s">
        <v>77</v>
      </c>
      <c r="I856" s="34" t="s">
        <v>77</v>
      </c>
      <c r="J856" s="34"/>
      <c r="K856" s="33" t="s">
        <v>126</v>
      </c>
      <c r="L856" s="32">
        <v>15</v>
      </c>
      <c r="M856" s="32" t="s">
        <v>1283</v>
      </c>
      <c r="N856" s="32">
        <v>589</v>
      </c>
      <c r="O856" s="32">
        <v>599</v>
      </c>
      <c r="P856" s="33" t="s">
        <v>3944</v>
      </c>
      <c r="Q856" s="33" t="str">
        <f>HYPERLINK("http://dx.doi.org/10.1007/BF00520200","http://dx.doi.org/10.1007/BF00520200")</f>
        <v>http://dx.doi.org/10.1007/BF00520200</v>
      </c>
      <c r="R856" s="33"/>
      <c r="S856" s="33"/>
      <c r="T856" s="33"/>
      <c r="U856" s="33"/>
      <c r="V856" s="34" t="s">
        <v>100</v>
      </c>
      <c r="W856" s="33" t="s">
        <v>3945</v>
      </c>
      <c r="X856" s="33" t="s">
        <v>3946</v>
      </c>
      <c r="Y856" s="31" t="s">
        <v>143</v>
      </c>
    </row>
    <row r="857" spans="1:25" ht="51" x14ac:dyDescent="0.2">
      <c r="A857" s="30" t="s">
        <v>3947</v>
      </c>
      <c r="B857" s="33" t="s">
        <v>3948</v>
      </c>
      <c r="C857" s="30" t="s">
        <v>3949</v>
      </c>
      <c r="D857" s="33">
        <v>1977</v>
      </c>
      <c r="E857" s="30" t="s">
        <v>3950</v>
      </c>
      <c r="F857" s="34" t="s">
        <v>77</v>
      </c>
      <c r="G857" s="34"/>
      <c r="H857" s="34"/>
      <c r="I857" s="34"/>
      <c r="J857" s="34"/>
      <c r="K857" s="33" t="s">
        <v>210</v>
      </c>
      <c r="L857" s="32">
        <v>32</v>
      </c>
      <c r="M857" s="32">
        <v>5</v>
      </c>
      <c r="N857" s="32">
        <v>703</v>
      </c>
      <c r="O857" s="32">
        <v>718</v>
      </c>
      <c r="P857" s="33" t="s">
        <v>3951</v>
      </c>
      <c r="Q857" s="33"/>
      <c r="R857" s="33"/>
      <c r="S857" s="33"/>
      <c r="T857" s="33"/>
      <c r="U857" s="33"/>
      <c r="V857" s="34" t="s">
        <v>100</v>
      </c>
      <c r="W857" s="33"/>
      <c r="X857" s="33" t="s">
        <v>3952</v>
      </c>
      <c r="Y857" s="31" t="s">
        <v>166</v>
      </c>
    </row>
    <row r="858" spans="1:25" ht="51" x14ac:dyDescent="0.2">
      <c r="A858" s="30" t="s">
        <v>3953</v>
      </c>
      <c r="B858" s="33"/>
      <c r="C858" s="30" t="s">
        <v>3954</v>
      </c>
      <c r="D858" s="33">
        <v>1976</v>
      </c>
      <c r="E858" s="30" t="s">
        <v>3955</v>
      </c>
      <c r="F858" s="34" t="s">
        <v>77</v>
      </c>
      <c r="G858" s="34"/>
      <c r="H858" s="34" t="s">
        <v>77</v>
      </c>
      <c r="I858" s="34" t="s">
        <v>77</v>
      </c>
      <c r="J858" s="34"/>
      <c r="K858" s="33" t="s">
        <v>134</v>
      </c>
      <c r="L858" s="32" t="s">
        <v>3956</v>
      </c>
      <c r="M858" s="32"/>
      <c r="N858" s="32"/>
      <c r="O858" s="32"/>
      <c r="P858" s="33"/>
      <c r="Q858" s="33"/>
      <c r="R858" s="33"/>
      <c r="S858" s="33"/>
      <c r="T858" s="33"/>
      <c r="U858" s="33"/>
      <c r="V858" s="34" t="s">
        <v>100</v>
      </c>
      <c r="W858" s="33" t="s">
        <v>3957</v>
      </c>
      <c r="X858" s="33"/>
      <c r="Y858" s="31" t="s">
        <v>1318</v>
      </c>
    </row>
    <row r="859" spans="1:25" ht="51" x14ac:dyDescent="0.2">
      <c r="A859" s="30" t="s">
        <v>3958</v>
      </c>
      <c r="B859" s="33"/>
      <c r="C859" s="30" t="s">
        <v>3959</v>
      </c>
      <c r="D859" s="33">
        <v>1976</v>
      </c>
      <c r="E859" s="30" t="s">
        <v>3960</v>
      </c>
      <c r="F859" s="45"/>
      <c r="G859" s="45" t="s">
        <v>1986</v>
      </c>
      <c r="H859" s="45"/>
      <c r="I859" s="45"/>
      <c r="J859" s="45"/>
      <c r="K859" s="33" t="s">
        <v>89</v>
      </c>
      <c r="L859" s="32"/>
      <c r="M859" s="32"/>
      <c r="N859" s="32" t="s">
        <v>3961</v>
      </c>
      <c r="O859" s="32" t="s">
        <v>3961</v>
      </c>
      <c r="P859" s="33"/>
      <c r="Q859" s="33"/>
      <c r="R859" s="33"/>
      <c r="S859" s="33"/>
      <c r="T859" s="33"/>
      <c r="U859" s="33"/>
      <c r="V859" s="34" t="s">
        <v>92</v>
      </c>
      <c r="W859" s="33"/>
      <c r="X859" s="33"/>
      <c r="Y859" s="31" t="s">
        <v>114</v>
      </c>
    </row>
    <row r="860" spans="1:25" ht="38.25" x14ac:dyDescent="0.2">
      <c r="A860" s="30" t="s">
        <v>3962</v>
      </c>
      <c r="B860" s="33"/>
      <c r="C860" s="30" t="s">
        <v>3963</v>
      </c>
      <c r="D860" s="33">
        <v>1976</v>
      </c>
      <c r="E860" s="30" t="s">
        <v>3964</v>
      </c>
      <c r="F860" s="34" t="s">
        <v>77</v>
      </c>
      <c r="G860" s="34"/>
      <c r="H860" s="34"/>
      <c r="I860" s="34"/>
      <c r="J860" s="34"/>
      <c r="K860" s="33" t="s">
        <v>210</v>
      </c>
      <c r="L860" s="32"/>
      <c r="M860" s="32"/>
      <c r="N860" s="32" t="s">
        <v>3965</v>
      </c>
      <c r="O860" s="32" t="s">
        <v>3965</v>
      </c>
      <c r="P860" s="33"/>
      <c r="Q860" s="33" t="s">
        <v>3966</v>
      </c>
      <c r="R860" s="33"/>
      <c r="S860" s="33"/>
      <c r="T860" s="33"/>
      <c r="U860" s="33"/>
      <c r="V860" s="34" t="s">
        <v>1550</v>
      </c>
      <c r="W860" s="33" t="s">
        <v>3967</v>
      </c>
      <c r="X860" s="33"/>
      <c r="Y860" s="31" t="s">
        <v>3968</v>
      </c>
    </row>
    <row r="861" spans="1:25" ht="25.5" x14ac:dyDescent="0.2">
      <c r="A861" s="30" t="s">
        <v>2397</v>
      </c>
      <c r="B861" s="33"/>
      <c r="C861" s="30" t="s">
        <v>3969</v>
      </c>
      <c r="D861" s="33">
        <v>1976</v>
      </c>
      <c r="E861" s="30" t="s">
        <v>3970</v>
      </c>
      <c r="F861" s="34"/>
      <c r="G861" s="34"/>
      <c r="H861" s="34" t="s">
        <v>77</v>
      </c>
      <c r="I861" s="34"/>
      <c r="J861" s="34"/>
      <c r="K861" s="33" t="s">
        <v>134</v>
      </c>
      <c r="L861" s="32"/>
      <c r="M861" s="32"/>
      <c r="N861" s="32" t="s">
        <v>3971</v>
      </c>
      <c r="O861" s="32" t="s">
        <v>3971</v>
      </c>
      <c r="P861" s="33"/>
      <c r="Q861" s="33" t="s">
        <v>3972</v>
      </c>
      <c r="R861" s="33"/>
      <c r="S861" s="33"/>
      <c r="T861" s="33"/>
      <c r="U861" s="33"/>
      <c r="V861" s="34" t="s">
        <v>136</v>
      </c>
      <c r="W861" s="33" t="s">
        <v>3973</v>
      </c>
      <c r="X861" s="33"/>
      <c r="Y861" s="31" t="s">
        <v>2668</v>
      </c>
    </row>
    <row r="862" spans="1:25" ht="25.5" x14ac:dyDescent="0.2">
      <c r="A862" s="30" t="s">
        <v>3974</v>
      </c>
      <c r="B862" s="33"/>
      <c r="C862" s="30" t="s">
        <v>3975</v>
      </c>
      <c r="D862" s="33">
        <v>1976</v>
      </c>
      <c r="E862" s="30" t="s">
        <v>3375</v>
      </c>
      <c r="F862" s="34" t="s">
        <v>77</v>
      </c>
      <c r="G862" s="34"/>
      <c r="H862" s="34" t="s">
        <v>77</v>
      </c>
      <c r="I862" s="34" t="s">
        <v>77</v>
      </c>
      <c r="J862" s="34"/>
      <c r="K862" s="33" t="s">
        <v>99</v>
      </c>
      <c r="L862" s="32" t="s">
        <v>3976</v>
      </c>
      <c r="M862" s="32" t="s">
        <v>3574</v>
      </c>
      <c r="N862" s="32">
        <v>387</v>
      </c>
      <c r="O862" s="32">
        <v>395</v>
      </c>
      <c r="P862" s="33"/>
      <c r="Q862" s="33"/>
      <c r="R862" s="33"/>
      <c r="S862" s="33"/>
      <c r="T862" s="33"/>
      <c r="U862" s="33"/>
      <c r="V862" s="34" t="s">
        <v>100</v>
      </c>
      <c r="W862" s="33" t="s">
        <v>3977</v>
      </c>
      <c r="X862" s="33"/>
      <c r="Y862" s="31" t="s">
        <v>1503</v>
      </c>
    </row>
    <row r="863" spans="1:25" ht="51" x14ac:dyDescent="0.2">
      <c r="A863" s="30" t="s">
        <v>3978</v>
      </c>
      <c r="B863" s="33" t="s">
        <v>3978</v>
      </c>
      <c r="C863" s="30" t="s">
        <v>3979</v>
      </c>
      <c r="D863" s="33">
        <v>1976</v>
      </c>
      <c r="E863" s="30" t="s">
        <v>3980</v>
      </c>
      <c r="F863" s="34"/>
      <c r="G863" s="34"/>
      <c r="H863" s="34"/>
      <c r="I863" s="34"/>
      <c r="J863" s="34"/>
      <c r="K863" s="33" t="s">
        <v>126</v>
      </c>
      <c r="L863" s="32">
        <v>117</v>
      </c>
      <c r="M863" s="32">
        <v>1</v>
      </c>
      <c r="N863" s="32">
        <v>41</v>
      </c>
      <c r="O863" s="32">
        <v>55</v>
      </c>
      <c r="P863" s="33" t="s">
        <v>260</v>
      </c>
      <c r="Q863" s="33" t="s">
        <v>260</v>
      </c>
      <c r="R863" s="33"/>
      <c r="S863" s="33" t="s">
        <v>260</v>
      </c>
      <c r="T863" s="33" t="s">
        <v>260</v>
      </c>
      <c r="U863" s="33" t="s">
        <v>260</v>
      </c>
      <c r="V863" s="34" t="s">
        <v>100</v>
      </c>
      <c r="W863" s="33"/>
      <c r="X863" s="33"/>
      <c r="Y863" s="31" t="s">
        <v>262</v>
      </c>
    </row>
    <row r="864" spans="1:25" ht="25.5" x14ac:dyDescent="0.2">
      <c r="A864" s="30" t="s">
        <v>3981</v>
      </c>
      <c r="B864" s="33"/>
      <c r="C864" s="30" t="s">
        <v>3982</v>
      </c>
      <c r="D864" s="33">
        <v>1976</v>
      </c>
      <c r="E864" s="30" t="s">
        <v>3375</v>
      </c>
      <c r="F864" s="34" t="s">
        <v>77</v>
      </c>
      <c r="G864" s="34"/>
      <c r="H864" s="34"/>
      <c r="I864" s="34"/>
      <c r="J864" s="34"/>
      <c r="K864" s="33" t="s">
        <v>99</v>
      </c>
      <c r="L864" s="32" t="s">
        <v>3983</v>
      </c>
      <c r="M864" s="32" t="s">
        <v>3984</v>
      </c>
      <c r="N864" s="32">
        <v>109</v>
      </c>
      <c r="O864" s="32">
        <v>133</v>
      </c>
      <c r="P864" s="33"/>
      <c r="Q864" s="33"/>
      <c r="R864" s="33"/>
      <c r="S864" s="33"/>
      <c r="T864" s="33"/>
      <c r="U864" s="33"/>
      <c r="V864" s="34" t="s">
        <v>100</v>
      </c>
      <c r="W864" s="33"/>
      <c r="X864" s="33"/>
      <c r="Y864" s="31" t="s">
        <v>1503</v>
      </c>
    </row>
    <row r="865" spans="1:25" ht="25.5" x14ac:dyDescent="0.2">
      <c r="A865" s="30" t="s">
        <v>3985</v>
      </c>
      <c r="B865" s="33"/>
      <c r="C865" s="30" t="s">
        <v>3986</v>
      </c>
      <c r="D865" s="33">
        <v>1976</v>
      </c>
      <c r="E865" s="30" t="s">
        <v>3375</v>
      </c>
      <c r="F865" s="34" t="s">
        <v>77</v>
      </c>
      <c r="G865" s="34"/>
      <c r="H865" s="34" t="s">
        <v>77</v>
      </c>
      <c r="I865" s="34" t="s">
        <v>77</v>
      </c>
      <c r="J865" s="34"/>
      <c r="K865" s="33" t="s">
        <v>99</v>
      </c>
      <c r="L865" s="32" t="s">
        <v>3976</v>
      </c>
      <c r="M865" s="32" t="s">
        <v>3574</v>
      </c>
      <c r="N865" s="32">
        <v>334</v>
      </c>
      <c r="O865" s="32">
        <v>336</v>
      </c>
      <c r="P865" s="33"/>
      <c r="Q865" s="33"/>
      <c r="R865" s="33"/>
      <c r="S865" s="33"/>
      <c r="T865" s="33"/>
      <c r="U865" s="33"/>
      <c r="V865" s="34" t="s">
        <v>100</v>
      </c>
      <c r="W865" s="33" t="s">
        <v>3977</v>
      </c>
      <c r="X865" s="33"/>
      <c r="Y865" s="31" t="s">
        <v>1503</v>
      </c>
    </row>
    <row r="866" spans="1:25" ht="25.5" x14ac:dyDescent="0.2">
      <c r="A866" s="30" t="s">
        <v>3987</v>
      </c>
      <c r="B866" s="33" t="s">
        <v>3987</v>
      </c>
      <c r="C866" s="30" t="s">
        <v>3988</v>
      </c>
      <c r="D866" s="33">
        <v>1976</v>
      </c>
      <c r="E866" s="30" t="s">
        <v>3989</v>
      </c>
      <c r="F866" s="34" t="s">
        <v>77</v>
      </c>
      <c r="G866" s="34"/>
      <c r="H866" s="34" t="s">
        <v>77</v>
      </c>
      <c r="I866" s="34" t="s">
        <v>77</v>
      </c>
      <c r="J866" s="34"/>
      <c r="K866" s="33" t="s">
        <v>99</v>
      </c>
      <c r="L866" s="32">
        <v>27</v>
      </c>
      <c r="M866" s="32" t="s">
        <v>596</v>
      </c>
      <c r="N866" s="32">
        <v>331</v>
      </c>
      <c r="O866" s="32">
        <v>332</v>
      </c>
      <c r="P866" s="33" t="s">
        <v>260</v>
      </c>
      <c r="Q866" s="33" t="s">
        <v>260</v>
      </c>
      <c r="R866" s="33"/>
      <c r="S866" s="33" t="s">
        <v>260</v>
      </c>
      <c r="T866" s="33" t="s">
        <v>260</v>
      </c>
      <c r="U866" s="33" t="s">
        <v>260</v>
      </c>
      <c r="V866" s="34" t="s">
        <v>100</v>
      </c>
      <c r="W866" s="33"/>
      <c r="X866" s="33"/>
      <c r="Y866" s="31" t="s">
        <v>262</v>
      </c>
    </row>
    <row r="867" spans="1:25" ht="25.5" x14ac:dyDescent="0.2">
      <c r="A867" s="30" t="s">
        <v>3990</v>
      </c>
      <c r="B867" s="33" t="s">
        <v>3990</v>
      </c>
      <c r="C867" s="30" t="s">
        <v>3991</v>
      </c>
      <c r="D867" s="33">
        <v>1976</v>
      </c>
      <c r="E867" s="30" t="s">
        <v>3992</v>
      </c>
      <c r="F867" s="34" t="s">
        <v>77</v>
      </c>
      <c r="G867" s="34"/>
      <c r="H867" s="34" t="s">
        <v>77</v>
      </c>
      <c r="I867" s="34" t="s">
        <v>77</v>
      </c>
      <c r="J867" s="34"/>
      <c r="K867" s="33" t="s">
        <v>99</v>
      </c>
      <c r="L867" s="32">
        <v>27</v>
      </c>
      <c r="M867" s="32" t="s">
        <v>596</v>
      </c>
      <c r="N867" s="32">
        <v>395</v>
      </c>
      <c r="O867" s="32">
        <v>405</v>
      </c>
      <c r="P867" s="33" t="s">
        <v>260</v>
      </c>
      <c r="Q867" s="33" t="s">
        <v>260</v>
      </c>
      <c r="R867" s="33"/>
      <c r="S867" s="33" t="s">
        <v>260</v>
      </c>
      <c r="T867" s="33" t="s">
        <v>260</v>
      </c>
      <c r="U867" s="33" t="s">
        <v>260</v>
      </c>
      <c r="V867" s="34" t="s">
        <v>100</v>
      </c>
      <c r="W867" s="33"/>
      <c r="X867" s="33"/>
      <c r="Y867" s="31" t="s">
        <v>262</v>
      </c>
    </row>
    <row r="868" spans="1:25" ht="51" x14ac:dyDescent="0.2">
      <c r="A868" s="30" t="s">
        <v>3990</v>
      </c>
      <c r="B868" s="33" t="s">
        <v>3990</v>
      </c>
      <c r="C868" s="30" t="s">
        <v>3993</v>
      </c>
      <c r="D868" s="33">
        <v>1976</v>
      </c>
      <c r="E868" s="30" t="s">
        <v>3535</v>
      </c>
      <c r="F868" s="34"/>
      <c r="G868" s="34"/>
      <c r="H868" s="34"/>
      <c r="I868" s="34"/>
      <c r="J868" s="34"/>
      <c r="K868" s="33" t="s">
        <v>99</v>
      </c>
      <c r="L868" s="32">
        <v>27</v>
      </c>
      <c r="M868" s="32" t="s">
        <v>596</v>
      </c>
      <c r="N868" s="32">
        <v>363</v>
      </c>
      <c r="O868" s="32">
        <v>372</v>
      </c>
      <c r="P868" s="33" t="s">
        <v>260</v>
      </c>
      <c r="Q868" s="33" t="s">
        <v>260</v>
      </c>
      <c r="R868" s="33"/>
      <c r="S868" s="33" t="s">
        <v>260</v>
      </c>
      <c r="T868" s="33" t="s">
        <v>260</v>
      </c>
      <c r="U868" s="33" t="s">
        <v>260</v>
      </c>
      <c r="V868" s="34" t="s">
        <v>100</v>
      </c>
      <c r="W868" s="33"/>
      <c r="X868" s="33"/>
      <c r="Y868" s="31" t="s">
        <v>262</v>
      </c>
    </row>
    <row r="869" spans="1:25" ht="63.75" x14ac:dyDescent="0.2">
      <c r="A869" s="30" t="s">
        <v>3994</v>
      </c>
      <c r="B869" s="33" t="s">
        <v>3994</v>
      </c>
      <c r="C869" s="30" t="s">
        <v>3995</v>
      </c>
      <c r="D869" s="33">
        <v>1975</v>
      </c>
      <c r="E869" s="30" t="s">
        <v>3996</v>
      </c>
      <c r="F869" s="34"/>
      <c r="G869" s="34"/>
      <c r="H869" s="34"/>
      <c r="I869" s="34"/>
      <c r="J869" s="34" t="s">
        <v>77</v>
      </c>
      <c r="K869" s="33" t="s">
        <v>210</v>
      </c>
      <c r="L869" s="32">
        <v>281</v>
      </c>
      <c r="M869" s="32">
        <v>19</v>
      </c>
      <c r="N869" s="32">
        <v>1369</v>
      </c>
      <c r="O869" s="32">
        <v>1372</v>
      </c>
      <c r="P869" s="33" t="s">
        <v>260</v>
      </c>
      <c r="Q869" s="33" t="s">
        <v>3997</v>
      </c>
      <c r="R869" s="33"/>
      <c r="S869" s="33" t="s">
        <v>260</v>
      </c>
      <c r="T869" s="33" t="s">
        <v>260</v>
      </c>
      <c r="U869" s="33" t="s">
        <v>260</v>
      </c>
      <c r="V869" s="34" t="s">
        <v>100</v>
      </c>
      <c r="W869" s="33"/>
      <c r="X869" s="33"/>
      <c r="Y869" s="31" t="s">
        <v>262</v>
      </c>
    </row>
    <row r="870" spans="1:25" ht="63.75" x14ac:dyDescent="0.2">
      <c r="A870" s="30" t="s">
        <v>3998</v>
      </c>
      <c r="B870" s="33" t="s">
        <v>3998</v>
      </c>
      <c r="C870" s="30" t="s">
        <v>3999</v>
      </c>
      <c r="D870" s="33">
        <v>1975</v>
      </c>
      <c r="E870" s="30" t="s">
        <v>3996</v>
      </c>
      <c r="F870" s="34"/>
      <c r="G870" s="34"/>
      <c r="H870" s="34"/>
      <c r="I870" s="34"/>
      <c r="J870" s="34" t="s">
        <v>77</v>
      </c>
      <c r="K870" s="33" t="s">
        <v>210</v>
      </c>
      <c r="L870" s="32">
        <v>280</v>
      </c>
      <c r="M870" s="32">
        <v>10</v>
      </c>
      <c r="N870" s="32">
        <v>1229</v>
      </c>
      <c r="O870" s="32">
        <v>1232</v>
      </c>
      <c r="P870" s="33" t="s">
        <v>260</v>
      </c>
      <c r="Q870" s="33" t="s">
        <v>4000</v>
      </c>
      <c r="R870" s="33"/>
      <c r="S870" s="33" t="s">
        <v>260</v>
      </c>
      <c r="T870" s="33" t="s">
        <v>260</v>
      </c>
      <c r="U870" s="33" t="s">
        <v>260</v>
      </c>
      <c r="V870" s="34" t="s">
        <v>100</v>
      </c>
      <c r="W870" s="33"/>
      <c r="X870" s="33"/>
      <c r="Y870" s="31" t="s">
        <v>262</v>
      </c>
    </row>
    <row r="871" spans="1:25" ht="63.75" x14ac:dyDescent="0.2">
      <c r="A871" s="30" t="s">
        <v>4001</v>
      </c>
      <c r="B871" s="33" t="s">
        <v>4001</v>
      </c>
      <c r="C871" s="30" t="s">
        <v>4002</v>
      </c>
      <c r="D871" s="33">
        <v>1975</v>
      </c>
      <c r="E871" s="30" t="s">
        <v>3996</v>
      </c>
      <c r="F871" s="34"/>
      <c r="G871" s="34"/>
      <c r="H871" s="34"/>
      <c r="I871" s="34"/>
      <c r="J871" s="34" t="s">
        <v>77</v>
      </c>
      <c r="K871" s="33" t="s">
        <v>210</v>
      </c>
      <c r="L871" s="32">
        <v>280</v>
      </c>
      <c r="M871" s="32">
        <v>17</v>
      </c>
      <c r="N871" s="32">
        <v>1931</v>
      </c>
      <c r="O871" s="32">
        <v>1934</v>
      </c>
      <c r="P871" s="33"/>
      <c r="Q871" s="33" t="s">
        <v>4000</v>
      </c>
      <c r="R871" s="33"/>
      <c r="S871" s="33" t="s">
        <v>260</v>
      </c>
      <c r="T871" s="33" t="s">
        <v>260</v>
      </c>
      <c r="U871" s="33" t="s">
        <v>260</v>
      </c>
      <c r="V871" s="34" t="s">
        <v>100</v>
      </c>
      <c r="W871" s="33"/>
      <c r="X871" s="33"/>
      <c r="Y871" s="31" t="s">
        <v>262</v>
      </c>
    </row>
    <row r="872" spans="1:25" ht="38.25" x14ac:dyDescent="0.2">
      <c r="A872" s="30" t="s">
        <v>4003</v>
      </c>
      <c r="B872" s="33"/>
      <c r="C872" s="30" t="s">
        <v>4004</v>
      </c>
      <c r="D872" s="33">
        <v>1974</v>
      </c>
      <c r="E872" s="30" t="s">
        <v>4005</v>
      </c>
      <c r="F872" s="34" t="s">
        <v>77</v>
      </c>
      <c r="G872" s="34"/>
      <c r="H872" s="34"/>
      <c r="I872" s="34"/>
      <c r="J872" s="34"/>
      <c r="K872" s="33" t="s">
        <v>126</v>
      </c>
      <c r="L872" s="32"/>
      <c r="M872" s="32"/>
      <c r="N872" s="32" t="s">
        <v>4006</v>
      </c>
      <c r="O872" s="32" t="s">
        <v>4006</v>
      </c>
      <c r="P872" s="33"/>
      <c r="Q872" s="33"/>
      <c r="R872" s="33"/>
      <c r="S872" s="33"/>
      <c r="T872" s="33"/>
      <c r="U872" s="33"/>
      <c r="V872" s="34" t="s">
        <v>92</v>
      </c>
      <c r="W872" s="33" t="s">
        <v>4007</v>
      </c>
      <c r="X872" s="33"/>
      <c r="Y872" s="31" t="s">
        <v>2236</v>
      </c>
    </row>
    <row r="873" spans="1:25" x14ac:dyDescent="0.2">
      <c r="A873" s="30" t="s">
        <v>4008</v>
      </c>
      <c r="B873" s="33" t="s">
        <v>4009</v>
      </c>
      <c r="C873" s="30" t="s">
        <v>4010</v>
      </c>
      <c r="D873" s="33">
        <v>1974</v>
      </c>
      <c r="E873" s="30" t="s">
        <v>4011</v>
      </c>
      <c r="F873" s="34"/>
      <c r="G873" s="34"/>
      <c r="H873" s="34"/>
      <c r="I873" s="34"/>
      <c r="J873" s="34" t="s">
        <v>77</v>
      </c>
      <c r="K873" s="33" t="s">
        <v>186</v>
      </c>
      <c r="L873" s="32">
        <v>9</v>
      </c>
      <c r="M873" s="32">
        <v>5</v>
      </c>
      <c r="N873" s="32">
        <v>254</v>
      </c>
      <c r="O873" s="32"/>
      <c r="P873" s="33"/>
      <c r="Q873" s="33"/>
      <c r="R873" s="33"/>
      <c r="S873" s="33"/>
      <c r="T873" s="33"/>
      <c r="U873" s="33"/>
      <c r="V873" s="34" t="s">
        <v>100</v>
      </c>
      <c r="W873" s="33"/>
      <c r="X873" s="33" t="s">
        <v>4012</v>
      </c>
      <c r="Y873" s="31" t="s">
        <v>166</v>
      </c>
    </row>
    <row r="874" spans="1:25" ht="51" x14ac:dyDescent="0.2">
      <c r="A874" s="30" t="s">
        <v>4013</v>
      </c>
      <c r="B874" s="33" t="s">
        <v>4014</v>
      </c>
      <c r="C874" s="30" t="s">
        <v>4015</v>
      </c>
      <c r="D874" s="33">
        <v>1974</v>
      </c>
      <c r="E874" s="30" t="s">
        <v>4016</v>
      </c>
      <c r="F874" s="34"/>
      <c r="G874" s="34"/>
      <c r="H874" s="34" t="s">
        <v>77</v>
      </c>
      <c r="I874" s="34"/>
      <c r="J874" s="34"/>
      <c r="K874" s="33" t="s">
        <v>906</v>
      </c>
      <c r="L874" s="32"/>
      <c r="M874" s="32">
        <v>431</v>
      </c>
      <c r="N874" s="32">
        <v>390</v>
      </c>
      <c r="O874" s="32">
        <v>403</v>
      </c>
      <c r="P874" s="33"/>
      <c r="Q874" s="33"/>
      <c r="R874" s="33"/>
      <c r="S874" s="33"/>
      <c r="T874" s="33"/>
      <c r="U874" s="33"/>
      <c r="V874" s="34" t="s">
        <v>100</v>
      </c>
      <c r="W874" s="33"/>
      <c r="X874" s="33" t="s">
        <v>4017</v>
      </c>
      <c r="Y874" s="31" t="s">
        <v>166</v>
      </c>
    </row>
    <row r="875" spans="1:25" ht="38.25" x14ac:dyDescent="0.2">
      <c r="A875" s="30" t="s">
        <v>4018</v>
      </c>
      <c r="B875" s="33" t="s">
        <v>4019</v>
      </c>
      <c r="C875" s="30" t="s">
        <v>4020</v>
      </c>
      <c r="D875" s="33">
        <v>1974</v>
      </c>
      <c r="E875" s="30" t="s">
        <v>4021</v>
      </c>
      <c r="F875" s="34" t="s">
        <v>77</v>
      </c>
      <c r="G875" s="34"/>
      <c r="H875" s="34" t="s">
        <v>77</v>
      </c>
      <c r="I875" s="34" t="s">
        <v>77</v>
      </c>
      <c r="J875" s="34"/>
      <c r="K875" s="33" t="s">
        <v>126</v>
      </c>
      <c r="L875" s="32">
        <v>38</v>
      </c>
      <c r="M875" s="32">
        <v>2</v>
      </c>
      <c r="N875" s="32">
        <v>244</v>
      </c>
      <c r="O875" s="32">
        <v>264</v>
      </c>
      <c r="P875" s="33" t="s">
        <v>4022</v>
      </c>
      <c r="Q875" s="33"/>
      <c r="R875" s="33"/>
      <c r="S875" s="33"/>
      <c r="T875" s="33"/>
      <c r="U875" s="33"/>
      <c r="V875" s="34" t="s">
        <v>731</v>
      </c>
      <c r="W875" s="33"/>
      <c r="X875" s="33"/>
      <c r="Y875" s="31" t="s">
        <v>166</v>
      </c>
    </row>
    <row r="876" spans="1:25" ht="51" x14ac:dyDescent="0.2">
      <c r="A876" s="30" t="s">
        <v>4023</v>
      </c>
      <c r="B876" s="33"/>
      <c r="C876" s="30" t="s">
        <v>4024</v>
      </c>
      <c r="D876" s="33">
        <v>1974</v>
      </c>
      <c r="E876" s="30" t="s">
        <v>4025</v>
      </c>
      <c r="F876" s="34" t="s">
        <v>77</v>
      </c>
      <c r="G876" s="34"/>
      <c r="H876" s="34" t="s">
        <v>77</v>
      </c>
      <c r="I876" s="34" t="s">
        <v>77</v>
      </c>
      <c r="J876" s="34"/>
      <c r="K876" s="33" t="s">
        <v>134</v>
      </c>
      <c r="L876" s="32" t="s">
        <v>3956</v>
      </c>
      <c r="M876" s="32"/>
      <c r="N876" s="32">
        <v>39</v>
      </c>
      <c r="O876" s="32">
        <v>52</v>
      </c>
      <c r="P876" s="33"/>
      <c r="Q876" s="33"/>
      <c r="R876" s="33"/>
      <c r="S876" s="33"/>
      <c r="T876" s="33"/>
      <c r="U876" s="33"/>
      <c r="V876" s="34" t="s">
        <v>100</v>
      </c>
      <c r="W876" s="33" t="s">
        <v>4026</v>
      </c>
      <c r="X876" s="33"/>
      <c r="Y876" s="31" t="s">
        <v>1318</v>
      </c>
    </row>
    <row r="877" spans="1:25" x14ac:dyDescent="0.2">
      <c r="A877" s="30" t="s">
        <v>4027</v>
      </c>
      <c r="B877" s="33"/>
      <c r="C877" s="30" t="s">
        <v>4028</v>
      </c>
      <c r="D877" s="33">
        <v>1974</v>
      </c>
      <c r="E877" s="30"/>
      <c r="F877" s="34"/>
      <c r="G877" s="34"/>
      <c r="H877" s="45">
        <v>1</v>
      </c>
      <c r="I877" s="45">
        <v>1</v>
      </c>
      <c r="J877" s="34"/>
      <c r="K877" s="33" t="s">
        <v>89</v>
      </c>
      <c r="L877" s="32"/>
      <c r="M877" s="32"/>
      <c r="N877" s="32" t="s">
        <v>2848</v>
      </c>
      <c r="O877" s="32" t="s">
        <v>2848</v>
      </c>
      <c r="P877" s="33"/>
      <c r="Q877" s="33"/>
      <c r="R877" s="33"/>
      <c r="S877" s="33"/>
      <c r="T877" s="33"/>
      <c r="U877" s="33"/>
      <c r="V877" s="34" t="s">
        <v>100</v>
      </c>
      <c r="W877" s="33"/>
      <c r="X877" s="33"/>
      <c r="Y877" s="31" t="s">
        <v>114</v>
      </c>
    </row>
    <row r="878" spans="1:25" ht="25.5" x14ac:dyDescent="0.2">
      <c r="A878" s="30" t="s">
        <v>4029</v>
      </c>
      <c r="B878" s="33"/>
      <c r="C878" s="30" t="s">
        <v>4030</v>
      </c>
      <c r="D878" s="33">
        <v>1974</v>
      </c>
      <c r="E878" s="30" t="s">
        <v>3992</v>
      </c>
      <c r="F878" s="34" t="s">
        <v>77</v>
      </c>
      <c r="G878" s="34"/>
      <c r="H878" s="34"/>
      <c r="I878" s="34"/>
      <c r="J878" s="34"/>
      <c r="K878" s="33" t="s">
        <v>134</v>
      </c>
      <c r="L878" s="32" t="s">
        <v>4031</v>
      </c>
      <c r="M878" s="32" t="s">
        <v>3728</v>
      </c>
      <c r="N878" s="32">
        <v>207</v>
      </c>
      <c r="O878" s="32">
        <v>214</v>
      </c>
      <c r="P878" s="33"/>
      <c r="Q878" s="33"/>
      <c r="R878" s="33"/>
      <c r="S878" s="33"/>
      <c r="T878" s="33"/>
      <c r="U878" s="33"/>
      <c r="V878" s="34" t="s">
        <v>100</v>
      </c>
      <c r="W878" s="33"/>
      <c r="X878" s="33"/>
      <c r="Y878" s="31" t="s">
        <v>1503</v>
      </c>
    </row>
    <row r="879" spans="1:25" ht="51" x14ac:dyDescent="0.2">
      <c r="A879" s="30" t="s">
        <v>4032</v>
      </c>
      <c r="B879" s="33"/>
      <c r="C879" s="30" t="s">
        <v>4033</v>
      </c>
      <c r="D879" s="33">
        <v>1973</v>
      </c>
      <c r="E879" s="30" t="s">
        <v>4034</v>
      </c>
      <c r="F879" s="45">
        <v>1</v>
      </c>
      <c r="G879" s="45"/>
      <c r="H879" s="45"/>
      <c r="I879" s="45"/>
      <c r="J879" s="34"/>
      <c r="K879" s="33" t="s">
        <v>117</v>
      </c>
      <c r="L879" s="32"/>
      <c r="M879" s="32"/>
      <c r="N879" s="32" t="s">
        <v>4035</v>
      </c>
      <c r="O879" s="32" t="s">
        <v>4035</v>
      </c>
      <c r="P879" s="33"/>
      <c r="Q879" s="33"/>
      <c r="R879" s="33"/>
      <c r="S879" s="33"/>
      <c r="T879" s="33"/>
      <c r="U879" s="33"/>
      <c r="V879" s="34" t="s">
        <v>1550</v>
      </c>
      <c r="W879" s="33"/>
      <c r="X879" s="33"/>
      <c r="Y879" s="31" t="s">
        <v>114</v>
      </c>
    </row>
    <row r="880" spans="1:25" x14ac:dyDescent="0.2">
      <c r="A880" s="30" t="s">
        <v>4036</v>
      </c>
      <c r="B880" s="33" t="s">
        <v>4037</v>
      </c>
      <c r="C880" s="30" t="s">
        <v>4038</v>
      </c>
      <c r="D880" s="33">
        <v>1973</v>
      </c>
      <c r="E880" s="30" t="s">
        <v>4039</v>
      </c>
      <c r="F880" s="34"/>
      <c r="G880" s="34"/>
      <c r="H880" s="34"/>
      <c r="I880" s="34"/>
      <c r="J880" s="34"/>
      <c r="K880" s="33" t="s">
        <v>186</v>
      </c>
      <c r="L880" s="32">
        <v>3</v>
      </c>
      <c r="M880" s="32">
        <v>3</v>
      </c>
      <c r="N880" s="32">
        <v>129</v>
      </c>
      <c r="O880" s="32">
        <v>131</v>
      </c>
      <c r="P880" s="33" t="s">
        <v>4040</v>
      </c>
      <c r="Q880" s="33"/>
      <c r="R880" s="33"/>
      <c r="S880" s="33"/>
      <c r="T880" s="33"/>
      <c r="U880" s="33"/>
      <c r="V880" s="34" t="s">
        <v>100</v>
      </c>
      <c r="W880" s="33" t="s">
        <v>4041</v>
      </c>
      <c r="X880" s="33"/>
      <c r="Y880" s="31" t="s">
        <v>166</v>
      </c>
    </row>
    <row r="881" spans="1:25" x14ac:dyDescent="0.2">
      <c r="A881" s="30" t="s">
        <v>4042</v>
      </c>
      <c r="B881" s="33"/>
      <c r="C881" s="30" t="s">
        <v>4043</v>
      </c>
      <c r="D881" s="33">
        <v>1973</v>
      </c>
      <c r="E881" s="30"/>
      <c r="F881" s="45">
        <v>5</v>
      </c>
      <c r="G881" s="45">
        <v>5</v>
      </c>
      <c r="H881" s="45">
        <v>5</v>
      </c>
      <c r="I881" s="45">
        <v>5</v>
      </c>
      <c r="J881" s="45"/>
      <c r="K881" s="33" t="s">
        <v>126</v>
      </c>
      <c r="L881" s="32"/>
      <c r="M881" s="32"/>
      <c r="N881" s="32"/>
      <c r="O881" s="32"/>
      <c r="P881" s="33"/>
      <c r="Q881" s="33"/>
      <c r="R881" s="33"/>
      <c r="S881" s="33"/>
      <c r="T881" s="33"/>
      <c r="U881" s="33"/>
      <c r="V881" s="34" t="s">
        <v>92</v>
      </c>
      <c r="W881" s="33"/>
      <c r="X881" s="33"/>
      <c r="Y881" s="31" t="s">
        <v>114</v>
      </c>
    </row>
    <row r="882" spans="1:25" ht="51" x14ac:dyDescent="0.2">
      <c r="A882" s="30" t="s">
        <v>4044</v>
      </c>
      <c r="B882" s="33"/>
      <c r="C882" s="30" t="s">
        <v>4045</v>
      </c>
      <c r="D882" s="33">
        <v>1973</v>
      </c>
      <c r="E882" s="30" t="s">
        <v>4046</v>
      </c>
      <c r="F882" s="45" t="s">
        <v>2310</v>
      </c>
      <c r="G882" s="45"/>
      <c r="H882" s="45" t="s">
        <v>2310</v>
      </c>
      <c r="I882" s="45" t="s">
        <v>2310</v>
      </c>
      <c r="J882" s="34"/>
      <c r="K882" s="33" t="s">
        <v>89</v>
      </c>
      <c r="L882" s="32">
        <v>8</v>
      </c>
      <c r="M882" s="32"/>
      <c r="N882" s="32">
        <v>64</v>
      </c>
      <c r="O882" s="32">
        <v>70</v>
      </c>
      <c r="P882" s="33"/>
      <c r="Q882" s="33"/>
      <c r="R882" s="33"/>
      <c r="S882" s="33"/>
      <c r="T882" s="33"/>
      <c r="U882" s="33"/>
      <c r="V882" s="34" t="s">
        <v>100</v>
      </c>
      <c r="W882" s="33" t="s">
        <v>4047</v>
      </c>
      <c r="X882" s="33"/>
      <c r="Y882" s="31" t="s">
        <v>4048</v>
      </c>
    </row>
    <row r="883" spans="1:25" ht="38.25" x14ac:dyDescent="0.2">
      <c r="A883" s="30" t="s">
        <v>4049</v>
      </c>
      <c r="B883" s="33" t="s">
        <v>4050</v>
      </c>
      <c r="C883" s="30" t="s">
        <v>4051</v>
      </c>
      <c r="D883" s="33">
        <v>1973</v>
      </c>
      <c r="E883" s="30" t="s">
        <v>4052</v>
      </c>
      <c r="F883" s="34"/>
      <c r="G883" s="34"/>
      <c r="H883" s="34"/>
      <c r="I883" s="34"/>
      <c r="J883" s="34" t="s">
        <v>77</v>
      </c>
      <c r="K883" s="33" t="s">
        <v>186</v>
      </c>
      <c r="L883" s="32">
        <v>48</v>
      </c>
      <c r="M883" s="32">
        <v>2</v>
      </c>
      <c r="N883" s="32">
        <v>315</v>
      </c>
      <c r="O883" s="32">
        <v>317</v>
      </c>
      <c r="P883" s="33" t="s">
        <v>4053</v>
      </c>
      <c r="Q883" s="33"/>
      <c r="R883" s="33"/>
      <c r="S883" s="33"/>
      <c r="T883" s="33"/>
      <c r="U883" s="33"/>
      <c r="V883" s="34" t="s">
        <v>100</v>
      </c>
      <c r="W883" s="33"/>
      <c r="X883" s="33" t="s">
        <v>4054</v>
      </c>
      <c r="Y883" s="31" t="s">
        <v>166</v>
      </c>
    </row>
    <row r="884" spans="1:25" ht="51" x14ac:dyDescent="0.2">
      <c r="A884" s="30" t="s">
        <v>4055</v>
      </c>
      <c r="B884" s="33" t="s">
        <v>4056</v>
      </c>
      <c r="C884" s="30" t="s">
        <v>4057</v>
      </c>
      <c r="D884" s="33">
        <v>1973</v>
      </c>
      <c r="E884" s="30" t="s">
        <v>4058</v>
      </c>
      <c r="F884" s="34"/>
      <c r="G884" s="34"/>
      <c r="H884" s="34"/>
      <c r="I884" s="34"/>
      <c r="J884" s="34" t="s">
        <v>77</v>
      </c>
      <c r="K884" s="33" t="s">
        <v>422</v>
      </c>
      <c r="L884" s="32">
        <v>82</v>
      </c>
      <c r="M884" s="32">
        <v>11</v>
      </c>
      <c r="N884" s="32">
        <v>704</v>
      </c>
      <c r="O884" s="32">
        <v>706</v>
      </c>
      <c r="P884" s="33"/>
      <c r="Q884" s="33"/>
      <c r="R884" s="33"/>
      <c r="S884" s="33"/>
      <c r="T884" s="33"/>
      <c r="U884" s="33"/>
      <c r="V884" s="34" t="s">
        <v>100</v>
      </c>
      <c r="W884" s="33"/>
      <c r="X884" s="33" t="s">
        <v>4059</v>
      </c>
      <c r="Y884" s="31" t="s">
        <v>166</v>
      </c>
    </row>
    <row r="885" spans="1:25" ht="38.25" x14ac:dyDescent="0.2">
      <c r="A885" s="30" t="s">
        <v>4060</v>
      </c>
      <c r="B885" s="33"/>
      <c r="C885" s="30" t="s">
        <v>4061</v>
      </c>
      <c r="D885" s="33">
        <v>1973</v>
      </c>
      <c r="E885" s="30" t="s">
        <v>3588</v>
      </c>
      <c r="F885" s="45"/>
      <c r="G885" s="45" t="s">
        <v>2310</v>
      </c>
      <c r="H885" s="45"/>
      <c r="I885" s="45"/>
      <c r="J885" s="45"/>
      <c r="K885" s="33" t="s">
        <v>126</v>
      </c>
      <c r="L885" s="32"/>
      <c r="M885" s="32"/>
      <c r="N885" s="32" t="s">
        <v>4062</v>
      </c>
      <c r="O885" s="32" t="s">
        <v>4062</v>
      </c>
      <c r="P885" s="33"/>
      <c r="Q885" s="33"/>
      <c r="R885" s="33"/>
      <c r="S885" s="33"/>
      <c r="T885" s="33"/>
      <c r="U885" s="33"/>
      <c r="V885" s="34" t="s">
        <v>1550</v>
      </c>
      <c r="W885" s="33" t="s">
        <v>4063</v>
      </c>
      <c r="X885" s="33"/>
      <c r="Y885" s="31" t="s">
        <v>4064</v>
      </c>
    </row>
    <row r="886" spans="1:25" ht="25.5" x14ac:dyDescent="0.2">
      <c r="A886" s="30" t="s">
        <v>4065</v>
      </c>
      <c r="B886" s="33"/>
      <c r="C886" s="30" t="s">
        <v>4066</v>
      </c>
      <c r="D886" s="33">
        <v>1972</v>
      </c>
      <c r="E886" s="30" t="s">
        <v>4067</v>
      </c>
      <c r="F886" s="45" t="s">
        <v>121</v>
      </c>
      <c r="G886" s="45"/>
      <c r="H886" s="45" t="s">
        <v>121</v>
      </c>
      <c r="I886" s="45" t="s">
        <v>121</v>
      </c>
      <c r="J886" s="34"/>
      <c r="K886" s="33" t="s">
        <v>89</v>
      </c>
      <c r="L886" s="32">
        <v>12</v>
      </c>
      <c r="M886" s="32"/>
      <c r="N886" s="32">
        <v>729</v>
      </c>
      <c r="O886" s="32">
        <v>733</v>
      </c>
      <c r="P886" s="33"/>
      <c r="Q886" s="33"/>
      <c r="R886" s="33"/>
      <c r="S886" s="33"/>
      <c r="T886" s="33"/>
      <c r="U886" s="33"/>
      <c r="V886" s="34" t="s">
        <v>100</v>
      </c>
      <c r="W886" s="33"/>
      <c r="X886" s="33"/>
      <c r="Y886" s="31" t="s">
        <v>114</v>
      </c>
    </row>
    <row r="887" spans="1:25" ht="38.25" x14ac:dyDescent="0.2">
      <c r="A887" s="30" t="s">
        <v>4068</v>
      </c>
      <c r="B887" s="33" t="s">
        <v>4069</v>
      </c>
      <c r="C887" s="30" t="s">
        <v>4070</v>
      </c>
      <c r="D887" s="33">
        <v>1972</v>
      </c>
      <c r="E887" s="30" t="s">
        <v>4071</v>
      </c>
      <c r="F887" s="34"/>
      <c r="G887" s="34"/>
      <c r="H887" s="34"/>
      <c r="I887" s="34"/>
      <c r="J887" s="34" t="s">
        <v>77</v>
      </c>
      <c r="K887" s="33" t="s">
        <v>186</v>
      </c>
      <c r="L887" s="32">
        <v>72</v>
      </c>
      <c r="M887" s="32">
        <v>1</v>
      </c>
      <c r="N887" s="32">
        <v>127</v>
      </c>
      <c r="O887" s="32">
        <v>128</v>
      </c>
      <c r="P887" s="33"/>
      <c r="Q887" s="33"/>
      <c r="R887" s="33"/>
      <c r="S887" s="33"/>
      <c r="T887" s="33"/>
      <c r="U887" s="33"/>
      <c r="V887" s="34" t="s">
        <v>100</v>
      </c>
      <c r="W887" s="33"/>
      <c r="X887" s="33" t="s">
        <v>4072</v>
      </c>
      <c r="Y887" s="31" t="s">
        <v>166</v>
      </c>
    </row>
    <row r="888" spans="1:25" ht="25.5" x14ac:dyDescent="0.2">
      <c r="A888" s="30" t="s">
        <v>4073</v>
      </c>
      <c r="B888" s="33"/>
      <c r="C888" s="30" t="s">
        <v>4074</v>
      </c>
      <c r="D888" s="33">
        <v>1972</v>
      </c>
      <c r="E888" s="30" t="s">
        <v>4075</v>
      </c>
      <c r="F888" s="45" t="s">
        <v>2310</v>
      </c>
      <c r="G888" s="45" t="s">
        <v>2310</v>
      </c>
      <c r="H888" s="45" t="s">
        <v>2310</v>
      </c>
      <c r="I888" s="45" t="s">
        <v>2310</v>
      </c>
      <c r="J888" s="45"/>
      <c r="K888" s="33" t="s">
        <v>126</v>
      </c>
      <c r="L888" s="32" t="s">
        <v>4076</v>
      </c>
      <c r="M888" s="32"/>
      <c r="N888" s="32">
        <v>706</v>
      </c>
      <c r="O888" s="32">
        <v>717</v>
      </c>
      <c r="P888" s="33" t="s">
        <v>4077</v>
      </c>
      <c r="Q888" s="33" t="s">
        <v>4078</v>
      </c>
      <c r="R888" s="33"/>
      <c r="S888" s="33"/>
      <c r="T888" s="33"/>
      <c r="U888" s="33"/>
      <c r="V888" s="34" t="s">
        <v>100</v>
      </c>
      <c r="W888" s="33"/>
      <c r="X888" s="33"/>
      <c r="Y888" s="31" t="s">
        <v>2393</v>
      </c>
    </row>
    <row r="889" spans="1:25" ht="51" x14ac:dyDescent="0.2">
      <c r="A889" s="30" t="s">
        <v>4079</v>
      </c>
      <c r="B889" s="33"/>
      <c r="C889" s="30" t="s">
        <v>4080</v>
      </c>
      <c r="D889" s="33">
        <v>1971</v>
      </c>
      <c r="E889" s="30" t="s">
        <v>4081</v>
      </c>
      <c r="F889" s="34"/>
      <c r="G889" s="34"/>
      <c r="H889" s="34" t="s">
        <v>77</v>
      </c>
      <c r="I889" s="34"/>
      <c r="J889" s="34"/>
      <c r="K889" s="33" t="s">
        <v>126</v>
      </c>
      <c r="L889" s="32" t="s">
        <v>4082</v>
      </c>
      <c r="M889" s="32"/>
      <c r="N889" s="32">
        <v>3033</v>
      </c>
      <c r="O889" s="32">
        <v>3035</v>
      </c>
      <c r="P889" s="33"/>
      <c r="Q889" s="33"/>
      <c r="R889" s="33"/>
      <c r="S889" s="33"/>
      <c r="T889" s="33"/>
      <c r="U889" s="33"/>
      <c r="V889" s="34" t="s">
        <v>100</v>
      </c>
      <c r="W889" s="33"/>
      <c r="X889" s="33"/>
      <c r="Y889" s="31" t="s">
        <v>1503</v>
      </c>
    </row>
    <row r="890" spans="1:25" ht="51" x14ac:dyDescent="0.2">
      <c r="A890" s="30" t="s">
        <v>4083</v>
      </c>
      <c r="B890" s="33"/>
      <c r="C890" s="30" t="s">
        <v>4084</v>
      </c>
      <c r="D890" s="33">
        <v>1971</v>
      </c>
      <c r="E890" s="30" t="s">
        <v>4081</v>
      </c>
      <c r="F890" s="34" t="s">
        <v>77</v>
      </c>
      <c r="G890" s="34"/>
      <c r="H890" s="34" t="s">
        <v>77</v>
      </c>
      <c r="I890" s="34" t="s">
        <v>77</v>
      </c>
      <c r="J890" s="34"/>
      <c r="K890" s="33" t="s">
        <v>210</v>
      </c>
      <c r="L890" s="32" t="s">
        <v>4085</v>
      </c>
      <c r="M890" s="32"/>
      <c r="N890" s="32">
        <v>1921</v>
      </c>
      <c r="O890" s="32">
        <v>1924</v>
      </c>
      <c r="P890" s="33"/>
      <c r="Q890" s="33"/>
      <c r="R890" s="33"/>
      <c r="S890" s="33"/>
      <c r="T890" s="33"/>
      <c r="U890" s="33"/>
      <c r="V890" s="34" t="s">
        <v>100</v>
      </c>
      <c r="W890" s="33"/>
      <c r="X890" s="33"/>
      <c r="Y890" s="31" t="s">
        <v>1503</v>
      </c>
    </row>
    <row r="891" spans="1:25" x14ac:dyDescent="0.2">
      <c r="A891" s="30" t="s">
        <v>4086</v>
      </c>
      <c r="B891" s="33"/>
      <c r="C891" s="30" t="s">
        <v>4087</v>
      </c>
      <c r="D891" s="33">
        <v>1971</v>
      </c>
      <c r="E891" s="30" t="s">
        <v>4088</v>
      </c>
      <c r="F891" s="45">
        <v>1</v>
      </c>
      <c r="G891" s="45"/>
      <c r="H891" s="45"/>
      <c r="I891" s="45"/>
      <c r="J891" s="34"/>
      <c r="K891" s="33" t="s">
        <v>218</v>
      </c>
      <c r="L891" s="32"/>
      <c r="M891" s="32"/>
      <c r="N891" s="32">
        <v>15</v>
      </c>
      <c r="O891" s="32">
        <v>25</v>
      </c>
      <c r="P891" s="33"/>
      <c r="Q891" s="33"/>
      <c r="R891" s="33"/>
      <c r="S891" s="33"/>
      <c r="T891" s="33"/>
      <c r="U891" s="33"/>
      <c r="V891" s="34" t="s">
        <v>92</v>
      </c>
      <c r="W891" s="33"/>
      <c r="X891" s="33"/>
      <c r="Y891" s="31" t="s">
        <v>114</v>
      </c>
    </row>
    <row r="892" spans="1:25" ht="25.5" x14ac:dyDescent="0.2">
      <c r="A892" s="30" t="s">
        <v>4089</v>
      </c>
      <c r="B892" s="33"/>
      <c r="C892" s="30" t="s">
        <v>4090</v>
      </c>
      <c r="D892" s="33">
        <v>1970</v>
      </c>
      <c r="E892" s="30" t="s">
        <v>4091</v>
      </c>
      <c r="F892" s="45" t="s">
        <v>121</v>
      </c>
      <c r="G892" s="45"/>
      <c r="H892" s="45" t="s">
        <v>121</v>
      </c>
      <c r="I892" s="45" t="s">
        <v>121</v>
      </c>
      <c r="J892" s="34"/>
      <c r="K892" s="33" t="s">
        <v>218</v>
      </c>
      <c r="L892" s="32"/>
      <c r="M892" s="32"/>
      <c r="N892" s="32">
        <v>170</v>
      </c>
      <c r="O892" s="32">
        <v>190</v>
      </c>
      <c r="P892" s="33"/>
      <c r="Q892" s="33"/>
      <c r="R892" s="33"/>
      <c r="S892" s="33"/>
      <c r="T892" s="33"/>
      <c r="U892" s="33"/>
      <c r="V892" s="34" t="s">
        <v>100</v>
      </c>
      <c r="W892" s="33"/>
      <c r="X892" s="33"/>
      <c r="Y892" s="31" t="s">
        <v>114</v>
      </c>
    </row>
    <row r="893" spans="1:25" ht="25.5" x14ac:dyDescent="0.2">
      <c r="A893" s="30" t="s">
        <v>1329</v>
      </c>
      <c r="B893" s="33"/>
      <c r="C893" s="30" t="s">
        <v>4092</v>
      </c>
      <c r="D893" s="33">
        <v>1969</v>
      </c>
      <c r="E893" s="30" t="s">
        <v>4093</v>
      </c>
      <c r="F893" s="34"/>
      <c r="G893" s="34"/>
      <c r="H893" s="34" t="s">
        <v>77</v>
      </c>
      <c r="I893" s="34"/>
      <c r="J893" s="34"/>
      <c r="K893" s="33" t="s">
        <v>99</v>
      </c>
      <c r="L893" s="32"/>
      <c r="M893" s="32"/>
      <c r="N893" s="32">
        <v>287</v>
      </c>
      <c r="O893" s="32">
        <v>300</v>
      </c>
      <c r="P893" s="33"/>
      <c r="Q893" s="33"/>
      <c r="R893" s="33"/>
      <c r="S893" s="33"/>
      <c r="T893" s="33"/>
      <c r="U893" s="33"/>
      <c r="V893" s="34" t="s">
        <v>100</v>
      </c>
      <c r="W893" s="33"/>
      <c r="X893" s="33"/>
      <c r="Y893" s="31" t="s">
        <v>1503</v>
      </c>
    </row>
    <row r="894" spans="1:25" ht="25.5" x14ac:dyDescent="0.2">
      <c r="A894" s="30" t="s">
        <v>4094</v>
      </c>
      <c r="B894" s="33"/>
      <c r="C894" s="30" t="s">
        <v>4095</v>
      </c>
      <c r="D894" s="33">
        <v>1969</v>
      </c>
      <c r="E894" s="30"/>
      <c r="F894" s="45">
        <v>5</v>
      </c>
      <c r="G894" s="45">
        <v>5</v>
      </c>
      <c r="H894" s="45">
        <v>5</v>
      </c>
      <c r="I894" s="45"/>
      <c r="J894" s="45"/>
      <c r="K894" s="33" t="s">
        <v>422</v>
      </c>
      <c r="L894" s="32"/>
      <c r="M894" s="32"/>
      <c r="N894" s="32"/>
      <c r="O894" s="32"/>
      <c r="P894" s="33"/>
      <c r="Q894" s="33"/>
      <c r="R894" s="33"/>
      <c r="S894" s="33"/>
      <c r="T894" s="33"/>
      <c r="U894" s="33"/>
      <c r="V894" s="34" t="s">
        <v>92</v>
      </c>
      <c r="W894" s="33"/>
      <c r="X894" s="33"/>
      <c r="Y894" s="31" t="s">
        <v>114</v>
      </c>
    </row>
    <row r="895" spans="1:25" ht="25.5" x14ac:dyDescent="0.2">
      <c r="A895" s="30" t="s">
        <v>4096</v>
      </c>
      <c r="B895" s="33" t="s">
        <v>4097</v>
      </c>
      <c r="C895" s="30" t="s">
        <v>4098</v>
      </c>
      <c r="D895" s="33">
        <v>1969</v>
      </c>
      <c r="E895" s="30" t="s">
        <v>1512</v>
      </c>
      <c r="F895" s="34" t="s">
        <v>77</v>
      </c>
      <c r="G895" s="34"/>
      <c r="H895" s="34" t="s">
        <v>77</v>
      </c>
      <c r="I895" s="34" t="s">
        <v>77</v>
      </c>
      <c r="J895" s="34"/>
      <c r="K895" s="33" t="s">
        <v>126</v>
      </c>
      <c r="L895" s="32">
        <v>5</v>
      </c>
      <c r="M895" s="32">
        <v>2</v>
      </c>
      <c r="N895" s="32">
        <v>123</v>
      </c>
      <c r="O895" s="32">
        <v>127</v>
      </c>
      <c r="P895" s="33" t="s">
        <v>4099</v>
      </c>
      <c r="Q895" s="33"/>
      <c r="R895" s="33"/>
      <c r="S895" s="33"/>
      <c r="T895" s="33"/>
      <c r="U895" s="33"/>
      <c r="V895" s="34" t="s">
        <v>100</v>
      </c>
      <c r="W895" s="33"/>
      <c r="X895" s="33"/>
      <c r="Y895" s="31" t="s">
        <v>166</v>
      </c>
    </row>
    <row r="896" spans="1:25" ht="38.25" x14ac:dyDescent="0.2">
      <c r="A896" s="30" t="s">
        <v>4060</v>
      </c>
      <c r="B896" s="33"/>
      <c r="C896" s="30" t="s">
        <v>4100</v>
      </c>
      <c r="D896" s="33">
        <v>1969</v>
      </c>
      <c r="E896" s="30" t="s">
        <v>3588</v>
      </c>
      <c r="F896" s="34" t="s">
        <v>77</v>
      </c>
      <c r="G896" s="34"/>
      <c r="H896" s="34"/>
      <c r="I896" s="34"/>
      <c r="J896" s="34"/>
      <c r="K896" s="33" t="s">
        <v>412</v>
      </c>
      <c r="L896" s="32"/>
      <c r="M896" s="32"/>
      <c r="N896" s="32" t="s">
        <v>4101</v>
      </c>
      <c r="O896" s="32" t="s">
        <v>4101</v>
      </c>
      <c r="P896" s="33"/>
      <c r="Q896" s="33"/>
      <c r="R896" s="33"/>
      <c r="S896" s="33"/>
      <c r="T896" s="33"/>
      <c r="U896" s="33"/>
      <c r="V896" s="34" t="s">
        <v>1550</v>
      </c>
      <c r="W896" s="33" t="s">
        <v>31</v>
      </c>
      <c r="X896" s="33"/>
      <c r="Y896" s="31" t="s">
        <v>3591</v>
      </c>
    </row>
    <row r="897" spans="1:25" ht="51" x14ac:dyDescent="0.2">
      <c r="A897" s="30" t="s">
        <v>4102</v>
      </c>
      <c r="B897" s="33" t="s">
        <v>4103</v>
      </c>
      <c r="C897" s="30" t="s">
        <v>4104</v>
      </c>
      <c r="D897" s="33">
        <v>1967</v>
      </c>
      <c r="E897" s="30" t="s">
        <v>3155</v>
      </c>
      <c r="F897" s="34"/>
      <c r="G897" s="34"/>
      <c r="H897" s="34"/>
      <c r="I897" s="34"/>
      <c r="J897" s="34" t="s">
        <v>77</v>
      </c>
      <c r="K897" s="33" t="s">
        <v>117</v>
      </c>
      <c r="L897" s="32">
        <v>151</v>
      </c>
      <c r="M897" s="32">
        <v>17</v>
      </c>
      <c r="N897" s="32">
        <v>289</v>
      </c>
      <c r="O897" s="32">
        <v>295</v>
      </c>
      <c r="P897" s="33"/>
      <c r="Q897" s="33"/>
      <c r="R897" s="33"/>
      <c r="S897" s="33"/>
      <c r="T897" s="33"/>
      <c r="U897" s="33"/>
      <c r="V897" s="34" t="s">
        <v>100</v>
      </c>
      <c r="W897" s="33"/>
      <c r="X897" s="33" t="s">
        <v>4105</v>
      </c>
      <c r="Y897" s="31" t="s">
        <v>166</v>
      </c>
    </row>
    <row r="898" spans="1:25" x14ac:dyDescent="0.2">
      <c r="A898" s="30" t="s">
        <v>4106</v>
      </c>
      <c r="B898" s="33"/>
      <c r="C898" s="30" t="s">
        <v>4107</v>
      </c>
      <c r="D898" s="33">
        <v>1966</v>
      </c>
      <c r="E898" s="30" t="s">
        <v>4108</v>
      </c>
      <c r="F898" s="34" t="s">
        <v>77</v>
      </c>
      <c r="G898" s="34"/>
      <c r="H898" s="34" t="s">
        <v>77</v>
      </c>
      <c r="I898" s="34" t="s">
        <v>77</v>
      </c>
      <c r="J898" s="34"/>
      <c r="K898" s="33" t="s">
        <v>412</v>
      </c>
      <c r="L898" s="32">
        <v>409</v>
      </c>
      <c r="M898" s="32"/>
      <c r="N898" s="32" t="s">
        <v>4109</v>
      </c>
      <c r="O898" s="32" t="s">
        <v>4109</v>
      </c>
      <c r="P898" s="33"/>
      <c r="Q898" s="33"/>
      <c r="R898" s="33"/>
      <c r="S898" s="33"/>
      <c r="T898" s="33"/>
      <c r="U898" s="33"/>
      <c r="V898" s="34" t="s">
        <v>447</v>
      </c>
      <c r="W898" s="33"/>
      <c r="X898" s="33"/>
      <c r="Y898" s="31" t="s">
        <v>1503</v>
      </c>
    </row>
    <row r="899" spans="1:25" ht="38.25" x14ac:dyDescent="0.2">
      <c r="A899" s="30" t="s">
        <v>4110</v>
      </c>
      <c r="B899" s="33"/>
      <c r="C899" s="30" t="s">
        <v>4111</v>
      </c>
      <c r="D899" s="33">
        <v>1966</v>
      </c>
      <c r="E899" s="30" t="s">
        <v>88</v>
      </c>
      <c r="F899" s="34"/>
      <c r="G899" s="34"/>
      <c r="H899" s="34" t="s">
        <v>77</v>
      </c>
      <c r="I899" s="34"/>
      <c r="J899" s="34"/>
      <c r="K899" s="33" t="s">
        <v>89</v>
      </c>
      <c r="L899" s="32"/>
      <c r="M899" s="32"/>
      <c r="N899" s="32"/>
      <c r="O899" s="32"/>
      <c r="P899" s="33"/>
      <c r="Q899" s="33"/>
      <c r="R899" s="33"/>
      <c r="S899" s="33"/>
      <c r="T899" s="33"/>
      <c r="U899" s="33"/>
      <c r="V899" s="34" t="s">
        <v>92</v>
      </c>
      <c r="W899" s="33" t="s">
        <v>4112</v>
      </c>
      <c r="X899" s="33"/>
      <c r="Y899" s="31" t="s">
        <v>94</v>
      </c>
    </row>
    <row r="900" spans="1:25" ht="38.25" x14ac:dyDescent="0.2">
      <c r="A900" s="30" t="s">
        <v>4113</v>
      </c>
      <c r="B900" s="33"/>
      <c r="C900" s="30" t="s">
        <v>4114</v>
      </c>
      <c r="D900" s="33">
        <v>1966</v>
      </c>
      <c r="E900" s="30" t="s">
        <v>4115</v>
      </c>
      <c r="F900" s="34"/>
      <c r="G900" s="34"/>
      <c r="H900" s="34"/>
      <c r="I900" s="45">
        <v>1</v>
      </c>
      <c r="J900" s="34"/>
      <c r="K900" s="33" t="s">
        <v>89</v>
      </c>
      <c r="L900" s="32">
        <v>9</v>
      </c>
      <c r="M900" s="32"/>
      <c r="N900" s="32">
        <v>1122</v>
      </c>
      <c r="O900" s="32">
        <v>1128</v>
      </c>
      <c r="P900" s="33"/>
      <c r="Q900" s="33"/>
      <c r="R900" s="33"/>
      <c r="S900" s="33"/>
      <c r="T900" s="33"/>
      <c r="U900" s="33"/>
      <c r="V900" s="34" t="s">
        <v>100</v>
      </c>
      <c r="W900" s="33"/>
      <c r="X900" s="33"/>
      <c r="Y900" s="31" t="s">
        <v>114</v>
      </c>
    </row>
    <row r="901" spans="1:25" ht="25.5" x14ac:dyDescent="0.2">
      <c r="A901" s="30" t="s">
        <v>4116</v>
      </c>
      <c r="B901" s="33"/>
      <c r="C901" s="30" t="s">
        <v>4117</v>
      </c>
      <c r="D901" s="33">
        <v>1965</v>
      </c>
      <c r="E901" s="30" t="s">
        <v>4118</v>
      </c>
      <c r="F901" s="34"/>
      <c r="G901" s="34"/>
      <c r="H901" s="34" t="s">
        <v>77</v>
      </c>
      <c r="I901" s="34"/>
      <c r="J901" s="34"/>
      <c r="K901" s="33" t="s">
        <v>99</v>
      </c>
      <c r="L901" s="32"/>
      <c r="M901" s="32"/>
      <c r="N901" s="32">
        <v>38</v>
      </c>
      <c r="O901" s="32">
        <v>41</v>
      </c>
      <c r="P901" s="33"/>
      <c r="Q901" s="33"/>
      <c r="R901" s="33"/>
      <c r="S901" s="33"/>
      <c r="T901" s="33"/>
      <c r="U901" s="33"/>
      <c r="V901" s="34" t="s">
        <v>100</v>
      </c>
      <c r="W901" s="33" t="s">
        <v>4119</v>
      </c>
      <c r="X901" s="33"/>
      <c r="Y901" s="31" t="s">
        <v>1579</v>
      </c>
    </row>
    <row r="902" spans="1:25" ht="25.5" x14ac:dyDescent="0.2">
      <c r="A902" s="30" t="s">
        <v>4120</v>
      </c>
      <c r="B902" s="33"/>
      <c r="C902" s="30" t="s">
        <v>4121</v>
      </c>
      <c r="D902" s="33">
        <v>1965</v>
      </c>
      <c r="E902" s="30" t="s">
        <v>2502</v>
      </c>
      <c r="F902" s="34"/>
      <c r="G902" s="34"/>
      <c r="H902" s="34" t="s">
        <v>77</v>
      </c>
      <c r="I902" s="34"/>
      <c r="J902" s="34"/>
      <c r="K902" s="33" t="s">
        <v>210</v>
      </c>
      <c r="L902" s="32">
        <v>23</v>
      </c>
      <c r="M902" s="32"/>
      <c r="N902" s="32">
        <v>195</v>
      </c>
      <c r="O902" s="32">
        <v>213</v>
      </c>
      <c r="P902" s="33"/>
      <c r="Q902" s="33" t="s">
        <v>4122</v>
      </c>
      <c r="R902" s="33"/>
      <c r="S902" s="33"/>
      <c r="T902" s="33"/>
      <c r="U902" s="33"/>
      <c r="V902" s="34" t="s">
        <v>100</v>
      </c>
      <c r="W902" s="33"/>
      <c r="X902" s="33"/>
      <c r="Y902" s="31" t="s">
        <v>3581</v>
      </c>
    </row>
    <row r="903" spans="1:25" ht="38.25" x14ac:dyDescent="0.2">
      <c r="A903" s="30" t="s">
        <v>4123</v>
      </c>
      <c r="B903" s="33"/>
      <c r="C903" s="30" t="s">
        <v>4124</v>
      </c>
      <c r="D903" s="33">
        <v>1965</v>
      </c>
      <c r="E903" s="30" t="s">
        <v>3588</v>
      </c>
      <c r="F903" s="34" t="s">
        <v>77</v>
      </c>
      <c r="G903" s="34"/>
      <c r="H903" s="34"/>
      <c r="I903" s="34"/>
      <c r="J903" s="34"/>
      <c r="K903" s="33" t="s">
        <v>210</v>
      </c>
      <c r="L903" s="32"/>
      <c r="M903" s="32"/>
      <c r="N903" s="32" t="s">
        <v>4125</v>
      </c>
      <c r="O903" s="32" t="s">
        <v>4125</v>
      </c>
      <c r="P903" s="33"/>
      <c r="Q903" s="33"/>
      <c r="R903" s="33"/>
      <c r="S903" s="33"/>
      <c r="T903" s="33"/>
      <c r="U903" s="33"/>
      <c r="V903" s="34" t="s">
        <v>1550</v>
      </c>
      <c r="W903" s="33" t="s">
        <v>4126</v>
      </c>
      <c r="X903" s="33"/>
      <c r="Y903" s="31" t="s">
        <v>3591</v>
      </c>
    </row>
    <row r="904" spans="1:25" ht="38.25" x14ac:dyDescent="0.2">
      <c r="A904" s="30" t="s">
        <v>4127</v>
      </c>
      <c r="B904" s="33"/>
      <c r="C904" s="30" t="s">
        <v>4128</v>
      </c>
      <c r="D904" s="33">
        <v>1964</v>
      </c>
      <c r="E904" s="30" t="s">
        <v>4129</v>
      </c>
      <c r="F904" s="34" t="s">
        <v>77</v>
      </c>
      <c r="G904" s="34"/>
      <c r="H904" s="34" t="s">
        <v>77</v>
      </c>
      <c r="I904" s="34" t="s">
        <v>77</v>
      </c>
      <c r="J904" s="34"/>
      <c r="K904" s="33" t="s">
        <v>134</v>
      </c>
      <c r="L904" s="32">
        <v>20</v>
      </c>
      <c r="M904" s="32">
        <v>1</v>
      </c>
      <c r="N904" s="32">
        <v>156</v>
      </c>
      <c r="O904" s="32">
        <v>189</v>
      </c>
      <c r="P904" s="33"/>
      <c r="Q904" s="33" t="s">
        <v>4130</v>
      </c>
      <c r="R904" s="33"/>
      <c r="S904" s="33"/>
      <c r="T904" s="33"/>
      <c r="U904" s="33"/>
      <c r="V904" s="34" t="s">
        <v>100</v>
      </c>
      <c r="W904" s="33" t="s">
        <v>4131</v>
      </c>
      <c r="X904" s="33"/>
      <c r="Y904" s="31" t="s">
        <v>4132</v>
      </c>
    </row>
    <row r="905" spans="1:25" ht="25.5" x14ac:dyDescent="0.2">
      <c r="A905" s="30" t="s">
        <v>4133</v>
      </c>
      <c r="B905" s="33"/>
      <c r="C905" s="30" t="s">
        <v>4134</v>
      </c>
      <c r="D905" s="33">
        <v>1964</v>
      </c>
      <c r="E905" s="30" t="s">
        <v>4135</v>
      </c>
      <c r="F905" s="34" t="s">
        <v>77</v>
      </c>
      <c r="G905" s="34"/>
      <c r="H905" s="34" t="s">
        <v>77</v>
      </c>
      <c r="I905" s="34" t="s">
        <v>77</v>
      </c>
      <c r="J905" s="34"/>
      <c r="K905" s="33" t="s">
        <v>422</v>
      </c>
      <c r="L905" s="32"/>
      <c r="M905" s="32"/>
      <c r="N905" s="32" t="s">
        <v>2540</v>
      </c>
      <c r="O905" s="32" t="s">
        <v>2540</v>
      </c>
      <c r="P905" s="33"/>
      <c r="Q905" s="33" t="s">
        <v>4136</v>
      </c>
      <c r="R905" s="33"/>
      <c r="S905" s="33"/>
      <c r="T905" s="33"/>
      <c r="U905" s="33"/>
      <c r="V905" s="34" t="s">
        <v>136</v>
      </c>
      <c r="W905" s="33" t="s">
        <v>4137</v>
      </c>
      <c r="X905" s="33"/>
      <c r="Y905" s="31" t="s">
        <v>4138</v>
      </c>
    </row>
    <row r="906" spans="1:25" ht="25.5" x14ac:dyDescent="0.2">
      <c r="A906" s="30" t="s">
        <v>4139</v>
      </c>
      <c r="B906" s="33"/>
      <c r="C906" s="30" t="s">
        <v>4140</v>
      </c>
      <c r="D906" s="33">
        <v>1964</v>
      </c>
      <c r="E906" s="30" t="s">
        <v>3935</v>
      </c>
      <c r="F906" s="34" t="s">
        <v>77</v>
      </c>
      <c r="G906" s="34"/>
      <c r="H906" s="34" t="s">
        <v>77</v>
      </c>
      <c r="I906" s="34" t="s">
        <v>77</v>
      </c>
      <c r="J906" s="34"/>
      <c r="K906" s="33" t="s">
        <v>89</v>
      </c>
      <c r="L906" s="32"/>
      <c r="M906" s="32"/>
      <c r="N906" s="32">
        <v>426</v>
      </c>
      <c r="O906" s="32">
        <v>427</v>
      </c>
      <c r="P906" s="33"/>
      <c r="Q906" s="33"/>
      <c r="R906" s="33"/>
      <c r="S906" s="33"/>
      <c r="T906" s="33"/>
      <c r="U906" s="33"/>
      <c r="V906" s="34" t="s">
        <v>447</v>
      </c>
      <c r="W906" s="33"/>
      <c r="X906" s="33"/>
      <c r="Y906" s="31" t="s">
        <v>1503</v>
      </c>
    </row>
    <row r="907" spans="1:25" ht="38.25" x14ac:dyDescent="0.2">
      <c r="A907" s="30" t="s">
        <v>4141</v>
      </c>
      <c r="B907" s="33"/>
      <c r="C907" s="30" t="s">
        <v>4142</v>
      </c>
      <c r="D907" s="33">
        <v>1964</v>
      </c>
      <c r="E907" s="30" t="s">
        <v>4143</v>
      </c>
      <c r="F907" s="45">
        <v>1</v>
      </c>
      <c r="G907" s="45"/>
      <c r="H907" s="45">
        <v>1</v>
      </c>
      <c r="I907" s="45">
        <v>1</v>
      </c>
      <c r="J907" s="34"/>
      <c r="K907" s="33" t="s">
        <v>134</v>
      </c>
      <c r="L907" s="32"/>
      <c r="M907" s="32"/>
      <c r="N907" s="32" t="s">
        <v>4144</v>
      </c>
      <c r="O907" s="32" t="s">
        <v>4144</v>
      </c>
      <c r="P907" s="33"/>
      <c r="Q907" s="33"/>
      <c r="R907" s="33"/>
      <c r="S907" s="33"/>
      <c r="T907" s="33"/>
      <c r="U907" s="33"/>
      <c r="V907" s="34" t="s">
        <v>1550</v>
      </c>
      <c r="W907" s="33"/>
      <c r="X907" s="33"/>
      <c r="Y907" s="31" t="s">
        <v>114</v>
      </c>
    </row>
    <row r="908" spans="1:25" ht="25.5" x14ac:dyDescent="0.2">
      <c r="A908" s="30" t="s">
        <v>4145</v>
      </c>
      <c r="B908" s="33"/>
      <c r="C908" s="30" t="s">
        <v>4146</v>
      </c>
      <c r="D908" s="33">
        <v>1963</v>
      </c>
      <c r="E908" s="30" t="s">
        <v>4147</v>
      </c>
      <c r="F908" s="34" t="s">
        <v>77</v>
      </c>
      <c r="G908" s="34"/>
      <c r="H908" s="34" t="s">
        <v>77</v>
      </c>
      <c r="I908" s="34" t="s">
        <v>77</v>
      </c>
      <c r="J908" s="34"/>
      <c r="K908" s="33" t="s">
        <v>89</v>
      </c>
      <c r="L908" s="32">
        <v>35</v>
      </c>
      <c r="M908" s="32">
        <v>4</v>
      </c>
      <c r="N908" s="32" t="s">
        <v>4148</v>
      </c>
      <c r="O908" s="32" t="s">
        <v>4148</v>
      </c>
      <c r="P908" s="33"/>
      <c r="Q908" s="33"/>
      <c r="R908" s="33"/>
      <c r="S908" s="33"/>
      <c r="T908" s="33"/>
      <c r="U908" s="33"/>
      <c r="V908" s="34" t="s">
        <v>447</v>
      </c>
      <c r="W908" s="33"/>
      <c r="X908" s="33"/>
      <c r="Y908" s="31" t="s">
        <v>1503</v>
      </c>
    </row>
    <row r="909" spans="1:25" x14ac:dyDescent="0.2">
      <c r="A909" s="30" t="s">
        <v>4149</v>
      </c>
      <c r="B909" s="33"/>
      <c r="C909" s="30" t="s">
        <v>4146</v>
      </c>
      <c r="D909" s="33">
        <v>1963</v>
      </c>
      <c r="E909" s="30" t="s">
        <v>4150</v>
      </c>
      <c r="F909" s="34" t="s">
        <v>77</v>
      </c>
      <c r="G909" s="34"/>
      <c r="H909" s="34" t="s">
        <v>77</v>
      </c>
      <c r="I909" s="34" t="s">
        <v>77</v>
      </c>
      <c r="J909" s="34"/>
      <c r="K909" s="33" t="s">
        <v>89</v>
      </c>
      <c r="L909" s="32"/>
      <c r="M909" s="32"/>
      <c r="N909" s="32" t="s">
        <v>4151</v>
      </c>
      <c r="O909" s="32" t="s">
        <v>4151</v>
      </c>
      <c r="P909" s="33"/>
      <c r="Q909" s="33"/>
      <c r="R909" s="33"/>
      <c r="S909" s="33"/>
      <c r="T909" s="33"/>
      <c r="U909" s="33"/>
      <c r="V909" s="34" t="s">
        <v>447</v>
      </c>
      <c r="W909" s="33"/>
      <c r="X909" s="33"/>
      <c r="Y909" s="31" t="s">
        <v>1503</v>
      </c>
    </row>
    <row r="910" spans="1:25" ht="25.5" x14ac:dyDescent="0.2">
      <c r="A910" s="30" t="s">
        <v>4152</v>
      </c>
      <c r="B910" s="33"/>
      <c r="C910" s="30" t="s">
        <v>4153</v>
      </c>
      <c r="D910" s="33">
        <v>1963</v>
      </c>
      <c r="E910" s="30" t="s">
        <v>1448</v>
      </c>
      <c r="F910" s="34"/>
      <c r="G910" s="34"/>
      <c r="H910" s="34"/>
      <c r="I910" s="34"/>
      <c r="J910" s="34"/>
      <c r="K910" s="33" t="s">
        <v>99</v>
      </c>
      <c r="L910" s="32"/>
      <c r="M910" s="32"/>
      <c r="N910" s="32"/>
      <c r="O910" s="32"/>
      <c r="P910" s="33"/>
      <c r="Q910" s="33" t="s">
        <v>3853</v>
      </c>
      <c r="R910" s="33" t="s">
        <v>4154</v>
      </c>
      <c r="S910" s="48" t="s">
        <v>4155</v>
      </c>
      <c r="T910" s="33" t="s">
        <v>1989</v>
      </c>
      <c r="U910" s="33"/>
      <c r="V910" s="34" t="s">
        <v>100</v>
      </c>
      <c r="W910" s="33"/>
      <c r="X910" s="33"/>
      <c r="Y910" s="31" t="s">
        <v>1484</v>
      </c>
    </row>
    <row r="911" spans="1:25" ht="25.5" x14ac:dyDescent="0.2">
      <c r="A911" s="30" t="s">
        <v>4156</v>
      </c>
      <c r="B911" s="33"/>
      <c r="C911" s="30" t="s">
        <v>4157</v>
      </c>
      <c r="D911" s="33">
        <v>1962</v>
      </c>
      <c r="E911" s="30" t="s">
        <v>4158</v>
      </c>
      <c r="F911" s="45" t="s">
        <v>1986</v>
      </c>
      <c r="G911" s="45"/>
      <c r="H911" s="45" t="s">
        <v>1986</v>
      </c>
      <c r="I911" s="45" t="s">
        <v>1986</v>
      </c>
      <c r="J911" s="34"/>
      <c r="K911" s="33" t="s">
        <v>89</v>
      </c>
      <c r="L911" s="32"/>
      <c r="M911" s="32"/>
      <c r="N911" s="32" t="s">
        <v>4159</v>
      </c>
      <c r="O911" s="32" t="s">
        <v>4159</v>
      </c>
      <c r="P911" s="33"/>
      <c r="Q911" s="33" t="s">
        <v>4160</v>
      </c>
      <c r="R911" s="33"/>
      <c r="S911" s="33"/>
      <c r="T911" s="33"/>
      <c r="U911" s="33"/>
      <c r="V911" s="34" t="s">
        <v>136</v>
      </c>
      <c r="W911" s="33" t="s">
        <v>4161</v>
      </c>
      <c r="X911" s="33"/>
      <c r="Y911" s="31" t="s">
        <v>4162</v>
      </c>
    </row>
    <row r="912" spans="1:25" ht="51" x14ac:dyDescent="0.2">
      <c r="A912" s="30" t="s">
        <v>4163</v>
      </c>
      <c r="B912" s="33"/>
      <c r="C912" s="30" t="s">
        <v>4164</v>
      </c>
      <c r="D912" s="33">
        <v>1960</v>
      </c>
      <c r="E912" s="30" t="s">
        <v>4081</v>
      </c>
      <c r="F912" s="34" t="s">
        <v>77</v>
      </c>
      <c r="G912" s="34"/>
      <c r="H912" s="34" t="s">
        <v>77</v>
      </c>
      <c r="I912" s="34" t="s">
        <v>77</v>
      </c>
      <c r="J912" s="34"/>
      <c r="K912" s="33" t="s">
        <v>231</v>
      </c>
      <c r="L912" s="32"/>
      <c r="M912" s="32"/>
      <c r="N912" s="32">
        <v>1312</v>
      </c>
      <c r="O912" s="32">
        <v>1313</v>
      </c>
      <c r="P912" s="33"/>
      <c r="Q912" s="33"/>
      <c r="R912" s="33"/>
      <c r="S912" s="33"/>
      <c r="T912" s="33"/>
      <c r="U912" s="33"/>
      <c r="V912" s="34" t="s">
        <v>100</v>
      </c>
      <c r="W912" s="33"/>
      <c r="X912" s="33"/>
      <c r="Y912" s="31" t="s">
        <v>1503</v>
      </c>
    </row>
    <row r="913" spans="1:25" ht="38.25" x14ac:dyDescent="0.2">
      <c r="A913" s="30" t="s">
        <v>4165</v>
      </c>
      <c r="B913" s="33"/>
      <c r="C913" s="30" t="s">
        <v>4166</v>
      </c>
      <c r="D913" s="33">
        <v>1959</v>
      </c>
      <c r="E913" s="30" t="s">
        <v>4167</v>
      </c>
      <c r="F913" s="34" t="s">
        <v>77</v>
      </c>
      <c r="G913" s="34"/>
      <c r="H913" s="34" t="s">
        <v>77</v>
      </c>
      <c r="I913" s="34" t="s">
        <v>77</v>
      </c>
      <c r="J913" s="34"/>
      <c r="K913" s="33" t="s">
        <v>422</v>
      </c>
      <c r="L913" s="32"/>
      <c r="M913" s="32"/>
      <c r="N913" s="32" t="s">
        <v>2356</v>
      </c>
      <c r="O913" s="32" t="s">
        <v>2356</v>
      </c>
      <c r="P913" s="33"/>
      <c r="Q913" s="33"/>
      <c r="R913" s="33"/>
      <c r="S913" s="33"/>
      <c r="T913" s="33"/>
      <c r="U913" s="33"/>
      <c r="V913" s="34" t="s">
        <v>92</v>
      </c>
      <c r="W913" s="33" t="s">
        <v>4168</v>
      </c>
      <c r="X913" s="33"/>
      <c r="Y913" s="31" t="s">
        <v>1644</v>
      </c>
    </row>
    <row r="914" spans="1:25" ht="25.5" x14ac:dyDescent="0.2">
      <c r="A914" s="30" t="s">
        <v>4169</v>
      </c>
      <c r="B914" s="33"/>
      <c r="C914" s="30" t="s">
        <v>4170</v>
      </c>
      <c r="D914" s="33">
        <v>1958</v>
      </c>
      <c r="E914" s="30" t="s">
        <v>4108</v>
      </c>
      <c r="F914" s="34" t="s">
        <v>77</v>
      </c>
      <c r="G914" s="34"/>
      <c r="H914" s="34" t="s">
        <v>77</v>
      </c>
      <c r="I914" s="34" t="s">
        <v>77</v>
      </c>
      <c r="J914" s="34"/>
      <c r="K914" s="33" t="s">
        <v>218</v>
      </c>
      <c r="L914" s="32">
        <v>362</v>
      </c>
      <c r="M914" s="32"/>
      <c r="N914" s="32">
        <v>343</v>
      </c>
      <c r="O914" s="32">
        <v>345</v>
      </c>
      <c r="P914" s="33"/>
      <c r="Q914" s="33" t="s">
        <v>4171</v>
      </c>
      <c r="R914" s="33"/>
      <c r="S914" s="33"/>
      <c r="T914" s="33"/>
      <c r="U914" s="33"/>
      <c r="V914" s="34" t="s">
        <v>100</v>
      </c>
      <c r="W914" s="33" t="s">
        <v>4172</v>
      </c>
      <c r="X914" s="33"/>
      <c r="Y914" s="31" t="s">
        <v>1503</v>
      </c>
    </row>
    <row r="915" spans="1:25" ht="25.5" x14ac:dyDescent="0.2">
      <c r="A915" s="30" t="s">
        <v>4169</v>
      </c>
      <c r="B915" s="33"/>
      <c r="C915" s="30" t="s">
        <v>4173</v>
      </c>
      <c r="D915" s="33">
        <v>1958</v>
      </c>
      <c r="E915" s="30" t="s">
        <v>4108</v>
      </c>
      <c r="F915" s="34" t="s">
        <v>77</v>
      </c>
      <c r="G915" s="34"/>
      <c r="H915" s="34" t="s">
        <v>77</v>
      </c>
      <c r="I915" s="34" t="s">
        <v>77</v>
      </c>
      <c r="J915" s="34"/>
      <c r="K915" s="33" t="s">
        <v>218</v>
      </c>
      <c r="L915" s="32">
        <v>363</v>
      </c>
      <c r="M915" s="32"/>
      <c r="N915" s="32">
        <v>448</v>
      </c>
      <c r="O915" s="32">
        <v>452</v>
      </c>
      <c r="P915" s="33"/>
      <c r="Q915" s="33" t="s">
        <v>4174</v>
      </c>
      <c r="R915" s="33"/>
      <c r="S915" s="33"/>
      <c r="T915" s="33"/>
      <c r="U915" s="33"/>
      <c r="V915" s="34" t="s">
        <v>100</v>
      </c>
      <c r="W915" s="33" t="s">
        <v>4172</v>
      </c>
      <c r="X915" s="33"/>
      <c r="Y915" s="31"/>
    </row>
    <row r="916" spans="1:25" ht="25.5" x14ac:dyDescent="0.2">
      <c r="A916" s="30" t="s">
        <v>4175</v>
      </c>
      <c r="B916" s="33"/>
      <c r="C916" s="30" t="s">
        <v>4176</v>
      </c>
      <c r="D916" s="33">
        <v>1956</v>
      </c>
      <c r="E916" s="30" t="s">
        <v>4177</v>
      </c>
      <c r="F916" s="34"/>
      <c r="G916" s="34"/>
      <c r="H916" s="34" t="s">
        <v>77</v>
      </c>
      <c r="I916" s="34"/>
      <c r="J916" s="34"/>
      <c r="K916" s="33" t="s">
        <v>89</v>
      </c>
      <c r="L916" s="32"/>
      <c r="M916" s="32"/>
      <c r="N916" s="32">
        <v>340</v>
      </c>
      <c r="O916" s="32">
        <v>348</v>
      </c>
      <c r="P916" s="33"/>
      <c r="Q916" s="33"/>
      <c r="R916" s="33"/>
      <c r="S916" s="33"/>
      <c r="T916" s="33"/>
      <c r="U916" s="33"/>
      <c r="V916" s="34" t="s">
        <v>100</v>
      </c>
      <c r="W916" s="33" t="s">
        <v>4178</v>
      </c>
      <c r="X916" s="33"/>
      <c r="Y916" s="31" t="s">
        <v>1318</v>
      </c>
    </row>
    <row r="917" spans="1:25" ht="51" x14ac:dyDescent="0.2">
      <c r="A917" s="30" t="s">
        <v>4179</v>
      </c>
      <c r="B917" s="33"/>
      <c r="C917" s="30" t="s">
        <v>4180</v>
      </c>
      <c r="D917" s="33">
        <v>1956</v>
      </c>
      <c r="E917" s="30"/>
      <c r="F917" s="45">
        <v>5</v>
      </c>
      <c r="G917" s="45"/>
      <c r="H917" s="45">
        <v>5</v>
      </c>
      <c r="I917" s="45">
        <v>5</v>
      </c>
      <c r="J917" s="34"/>
      <c r="K917" s="33" t="s">
        <v>218</v>
      </c>
      <c r="L917" s="32"/>
      <c r="M917" s="32"/>
      <c r="N917" s="32" t="s">
        <v>4181</v>
      </c>
      <c r="O917" s="32" t="s">
        <v>4181</v>
      </c>
      <c r="P917" s="33"/>
      <c r="Q917" s="33"/>
      <c r="R917" s="33"/>
      <c r="S917" s="33"/>
      <c r="T917" s="33"/>
      <c r="U917" s="33"/>
      <c r="V917" s="34" t="s">
        <v>1550</v>
      </c>
      <c r="W917" s="33" t="s">
        <v>4182</v>
      </c>
      <c r="X917" s="33"/>
      <c r="Y917" s="31" t="s">
        <v>4183</v>
      </c>
    </row>
    <row r="918" spans="1:25" ht="25.5" x14ac:dyDescent="0.2">
      <c r="A918" s="30" t="s">
        <v>4156</v>
      </c>
      <c r="B918" s="33"/>
      <c r="C918" s="30" t="s">
        <v>4184</v>
      </c>
      <c r="D918" s="33">
        <v>1956</v>
      </c>
      <c r="E918" s="30" t="s">
        <v>4185</v>
      </c>
      <c r="F918" s="34" t="s">
        <v>77</v>
      </c>
      <c r="G918" s="34"/>
      <c r="H918" s="34" t="s">
        <v>77</v>
      </c>
      <c r="I918" s="34" t="s">
        <v>77</v>
      </c>
      <c r="J918" s="34"/>
      <c r="K918" s="33" t="s">
        <v>89</v>
      </c>
      <c r="L918" s="32">
        <v>16</v>
      </c>
      <c r="M918" s="32">
        <v>1</v>
      </c>
      <c r="N918" s="32">
        <v>18</v>
      </c>
      <c r="O918" s="32">
        <v>33</v>
      </c>
      <c r="P918" s="33"/>
      <c r="Q918" s="33" t="s">
        <v>4186</v>
      </c>
      <c r="R918" s="33"/>
      <c r="S918" s="33"/>
      <c r="T918" s="33"/>
      <c r="U918" s="33"/>
      <c r="V918" s="34" t="s">
        <v>100</v>
      </c>
      <c r="W918" s="33" t="s">
        <v>4187</v>
      </c>
      <c r="X918" s="33"/>
      <c r="Y918" s="31" t="s">
        <v>1503</v>
      </c>
    </row>
    <row r="919" spans="1:25" ht="25.5" x14ac:dyDescent="0.2">
      <c r="A919" s="30" t="s">
        <v>4188</v>
      </c>
      <c r="B919" s="33"/>
      <c r="C919" s="30" t="s">
        <v>4189</v>
      </c>
      <c r="D919" s="33">
        <v>1956</v>
      </c>
      <c r="E919" s="30" t="s">
        <v>4190</v>
      </c>
      <c r="F919" s="34" t="s">
        <v>77</v>
      </c>
      <c r="G919" s="34"/>
      <c r="H919" s="34" t="s">
        <v>77</v>
      </c>
      <c r="I919" s="34" t="s">
        <v>77</v>
      </c>
      <c r="J919" s="34"/>
      <c r="K919" s="33" t="s">
        <v>412</v>
      </c>
      <c r="L919" s="32"/>
      <c r="M919" s="32"/>
      <c r="N919" s="32"/>
      <c r="O919" s="32"/>
      <c r="P919" s="33"/>
      <c r="Q919" s="33"/>
      <c r="R919" s="33"/>
      <c r="S919" s="33"/>
      <c r="T919" s="33"/>
      <c r="U919" s="33"/>
      <c r="V919" s="34" t="s">
        <v>100</v>
      </c>
      <c r="W919" s="33" t="s">
        <v>4191</v>
      </c>
      <c r="X919" s="33"/>
      <c r="Y919" s="31" t="s">
        <v>4192</v>
      </c>
    </row>
    <row r="920" spans="1:25" ht="25.5" x14ac:dyDescent="0.2">
      <c r="A920" s="30" t="s">
        <v>4193</v>
      </c>
      <c r="B920" s="33"/>
      <c r="C920" s="30" t="s">
        <v>4194</v>
      </c>
      <c r="D920" s="33">
        <v>1955</v>
      </c>
      <c r="E920" s="30" t="s">
        <v>4195</v>
      </c>
      <c r="F920" s="34" t="s">
        <v>77</v>
      </c>
      <c r="G920" s="34"/>
      <c r="H920" s="34" t="s">
        <v>77</v>
      </c>
      <c r="I920" s="34" t="s">
        <v>77</v>
      </c>
      <c r="J920" s="34"/>
      <c r="K920" s="33" t="s">
        <v>412</v>
      </c>
      <c r="L920" s="32">
        <v>64</v>
      </c>
      <c r="M920" s="32">
        <v>346</v>
      </c>
      <c r="N920" s="32">
        <v>457</v>
      </c>
      <c r="O920" s="32">
        <v>461</v>
      </c>
      <c r="P920" s="33"/>
      <c r="Q920" s="33" t="s">
        <v>4196</v>
      </c>
      <c r="R920" s="33"/>
      <c r="S920" s="33"/>
      <c r="T920" s="33"/>
      <c r="U920" s="33"/>
      <c r="V920" s="34" t="s">
        <v>100</v>
      </c>
      <c r="W920" s="33" t="s">
        <v>4182</v>
      </c>
      <c r="X920" s="33"/>
      <c r="Y920" s="31" t="s">
        <v>4196</v>
      </c>
    </row>
    <row r="921" spans="1:25" ht="51" x14ac:dyDescent="0.2">
      <c r="A921" s="30" t="s">
        <v>4197</v>
      </c>
      <c r="B921" s="33"/>
      <c r="C921" s="30" t="s">
        <v>4198</v>
      </c>
      <c r="D921" s="33">
        <v>1955</v>
      </c>
      <c r="E921" s="30" t="s">
        <v>4199</v>
      </c>
      <c r="F921" s="34"/>
      <c r="G921" s="34"/>
      <c r="H921" s="34" t="s">
        <v>77</v>
      </c>
      <c r="I921" s="34"/>
      <c r="J921" s="34"/>
      <c r="K921" s="33" t="s">
        <v>89</v>
      </c>
      <c r="L921" s="32"/>
      <c r="M921" s="32"/>
      <c r="N921" s="32">
        <v>23</v>
      </c>
      <c r="O921" s="32">
        <v>49</v>
      </c>
      <c r="P921" s="33"/>
      <c r="Q921" s="33"/>
      <c r="R921" s="33"/>
      <c r="S921" s="33"/>
      <c r="T921" s="33"/>
      <c r="U921" s="33"/>
      <c r="V921" s="34" t="s">
        <v>100</v>
      </c>
      <c r="W921" s="33" t="s">
        <v>4200</v>
      </c>
      <c r="X921" s="33"/>
      <c r="Y921" s="31" t="s">
        <v>2136</v>
      </c>
    </row>
    <row r="922" spans="1:25" ht="25.5" x14ac:dyDescent="0.2">
      <c r="A922" s="30" t="s">
        <v>4201</v>
      </c>
      <c r="B922" s="33"/>
      <c r="C922" s="30" t="s">
        <v>4202</v>
      </c>
      <c r="D922" s="33">
        <v>1953</v>
      </c>
      <c r="E922" s="30" t="s">
        <v>4203</v>
      </c>
      <c r="F922" s="34"/>
      <c r="G922" s="34"/>
      <c r="H922" s="34" t="s">
        <v>77</v>
      </c>
      <c r="I922" s="34"/>
      <c r="J922" s="34"/>
      <c r="K922" s="33" t="s">
        <v>155</v>
      </c>
      <c r="L922" s="32">
        <v>1</v>
      </c>
      <c r="M922" s="32"/>
      <c r="N922" s="32">
        <v>3</v>
      </c>
      <c r="O922" s="32">
        <v>5</v>
      </c>
      <c r="P922" s="33"/>
      <c r="Q922" s="33"/>
      <c r="R922" s="33"/>
      <c r="S922" s="33"/>
      <c r="T922" s="33"/>
      <c r="U922" s="33"/>
      <c r="V922" s="34" t="s">
        <v>100</v>
      </c>
      <c r="W922" s="33" t="s">
        <v>4204</v>
      </c>
      <c r="X922" s="33"/>
      <c r="Y922" s="31" t="s">
        <v>94</v>
      </c>
    </row>
    <row r="923" spans="1:25" ht="51" x14ac:dyDescent="0.2">
      <c r="A923" s="30" t="s">
        <v>4197</v>
      </c>
      <c r="B923" s="33"/>
      <c r="C923" s="30" t="s">
        <v>4205</v>
      </c>
      <c r="D923" s="33">
        <v>1951</v>
      </c>
      <c r="E923" s="30" t="s">
        <v>4206</v>
      </c>
      <c r="F923" s="34" t="s">
        <v>77</v>
      </c>
      <c r="G923" s="34"/>
      <c r="H923" s="34" t="s">
        <v>77</v>
      </c>
      <c r="I923" s="34" t="s">
        <v>77</v>
      </c>
      <c r="J923" s="34"/>
      <c r="K923" s="33" t="s">
        <v>89</v>
      </c>
      <c r="L923" s="32">
        <v>51</v>
      </c>
      <c r="M923" s="32"/>
      <c r="N923" s="32">
        <v>24</v>
      </c>
      <c r="O923" s="32">
        <v>31</v>
      </c>
      <c r="P923" s="33"/>
      <c r="Q923" s="33"/>
      <c r="R923" s="33"/>
      <c r="S923" s="33"/>
      <c r="T923" s="33"/>
      <c r="U923" s="33"/>
      <c r="V923" s="34" t="s">
        <v>100</v>
      </c>
      <c r="W923" s="33" t="s">
        <v>4207</v>
      </c>
      <c r="X923" s="33"/>
      <c r="Y923" s="31" t="s">
        <v>94</v>
      </c>
    </row>
    <row r="924" spans="1:25" ht="51" x14ac:dyDescent="0.2">
      <c r="A924" s="30" t="s">
        <v>4208</v>
      </c>
      <c r="B924" s="33"/>
      <c r="C924" s="30" t="s">
        <v>4209</v>
      </c>
      <c r="D924" s="33">
        <v>1951</v>
      </c>
      <c r="E924" s="30" t="s">
        <v>4206</v>
      </c>
      <c r="F924" s="34" t="s">
        <v>77</v>
      </c>
      <c r="G924" s="34"/>
      <c r="H924" s="34" t="s">
        <v>77</v>
      </c>
      <c r="I924" s="34" t="s">
        <v>77</v>
      </c>
      <c r="J924" s="34"/>
      <c r="K924" s="33" t="s">
        <v>89</v>
      </c>
      <c r="L924" s="32">
        <v>51</v>
      </c>
      <c r="M924" s="32"/>
      <c r="N924" s="32">
        <v>32</v>
      </c>
      <c r="O924" s="32">
        <v>39</v>
      </c>
      <c r="P924" s="33"/>
      <c r="Q924" s="33"/>
      <c r="R924" s="33"/>
      <c r="S924" s="33"/>
      <c r="T924" s="33"/>
      <c r="U924" s="33"/>
      <c r="V924" s="34" t="s">
        <v>100</v>
      </c>
      <c r="W924" s="33" t="s">
        <v>4187</v>
      </c>
      <c r="X924" s="33"/>
      <c r="Y924" s="31" t="s">
        <v>94</v>
      </c>
    </row>
    <row r="925" spans="1:25" ht="51" x14ac:dyDescent="0.2">
      <c r="A925" s="30" t="s">
        <v>4210</v>
      </c>
      <c r="B925" s="33"/>
      <c r="C925" s="30" t="s">
        <v>4211</v>
      </c>
      <c r="D925" s="33">
        <v>1951</v>
      </c>
      <c r="E925" s="30" t="s">
        <v>4212</v>
      </c>
      <c r="F925" s="34"/>
      <c r="G925" s="34"/>
      <c r="H925" s="34" t="s">
        <v>77</v>
      </c>
      <c r="I925" s="34"/>
      <c r="J925" s="34"/>
      <c r="K925" s="33" t="s">
        <v>210</v>
      </c>
      <c r="L925" s="32"/>
      <c r="M925" s="32"/>
      <c r="N925" s="32">
        <v>699</v>
      </c>
      <c r="O925" s="32">
        <v>700</v>
      </c>
      <c r="P925" s="33"/>
      <c r="Q925" s="33"/>
      <c r="R925" s="33"/>
      <c r="S925" s="33"/>
      <c r="T925" s="33"/>
      <c r="U925" s="33"/>
      <c r="V925" s="34" t="s">
        <v>100</v>
      </c>
      <c r="W925" s="33"/>
      <c r="X925" s="33"/>
      <c r="Y925" s="31" t="s">
        <v>1503</v>
      </c>
    </row>
    <row r="926" spans="1:25" ht="25.5" x14ac:dyDescent="0.2">
      <c r="A926" s="30" t="s">
        <v>4213</v>
      </c>
      <c r="B926" s="33"/>
      <c r="C926" s="30" t="s">
        <v>4214</v>
      </c>
      <c r="D926" s="33">
        <v>1949</v>
      </c>
      <c r="E926" s="30" t="s">
        <v>4215</v>
      </c>
      <c r="F926" s="34" t="s">
        <v>77</v>
      </c>
      <c r="G926" s="34"/>
      <c r="H926" s="34"/>
      <c r="I926" s="34"/>
      <c r="J926" s="34"/>
      <c r="K926" s="33" t="s">
        <v>134</v>
      </c>
      <c r="L926" s="32"/>
      <c r="M926" s="32"/>
      <c r="N926" s="32" t="s">
        <v>4216</v>
      </c>
      <c r="O926" s="32" t="s">
        <v>4216</v>
      </c>
      <c r="P926" s="33"/>
      <c r="Q926" s="33"/>
      <c r="R926" s="33"/>
      <c r="S926" s="33"/>
      <c r="T926" s="33"/>
      <c r="U926" s="33"/>
      <c r="V926" s="34" t="s">
        <v>107</v>
      </c>
      <c r="W926" s="33" t="s">
        <v>4217</v>
      </c>
      <c r="X926" s="33"/>
      <c r="Y926" s="31" t="s">
        <v>1318</v>
      </c>
    </row>
    <row r="927" spans="1:25" ht="25.5" x14ac:dyDescent="0.2">
      <c r="A927" s="30" t="s">
        <v>4218</v>
      </c>
      <c r="B927" s="33"/>
      <c r="C927" s="30" t="s">
        <v>4219</v>
      </c>
      <c r="D927" s="33">
        <v>1946</v>
      </c>
      <c r="E927" s="30" t="s">
        <v>4190</v>
      </c>
      <c r="F927" s="34" t="s">
        <v>77</v>
      </c>
      <c r="G927" s="34"/>
      <c r="H927" s="34" t="s">
        <v>77</v>
      </c>
      <c r="I927" s="34" t="s">
        <v>77</v>
      </c>
      <c r="J927" s="34"/>
      <c r="K927" s="33" t="s">
        <v>422</v>
      </c>
      <c r="L927" s="32"/>
      <c r="M927" s="32"/>
      <c r="N927" s="32"/>
      <c r="O927" s="32"/>
      <c r="P927" s="33"/>
      <c r="Q927" s="33"/>
      <c r="R927" s="33"/>
      <c r="S927" s="33"/>
      <c r="T927" s="33"/>
      <c r="U927" s="33"/>
      <c r="V927" s="34" t="s">
        <v>1550</v>
      </c>
      <c r="W927" s="33" t="s">
        <v>4220</v>
      </c>
      <c r="X927" s="33"/>
      <c r="Y927" s="31" t="s">
        <v>4192</v>
      </c>
    </row>
    <row r="928" spans="1:25" ht="25.5" x14ac:dyDescent="0.2">
      <c r="A928" s="30" t="s">
        <v>4221</v>
      </c>
      <c r="B928" s="33"/>
      <c r="C928" s="30" t="s">
        <v>4222</v>
      </c>
      <c r="D928" s="33">
        <v>1945</v>
      </c>
      <c r="E928" s="30" t="s">
        <v>3625</v>
      </c>
      <c r="F928" s="34" t="s">
        <v>77</v>
      </c>
      <c r="G928" s="34"/>
      <c r="H928" s="34" t="s">
        <v>77</v>
      </c>
      <c r="I928" s="34" t="s">
        <v>77</v>
      </c>
      <c r="J928" s="34"/>
      <c r="K928" s="33" t="s">
        <v>89</v>
      </c>
      <c r="L928" s="32">
        <v>37</v>
      </c>
      <c r="M928" s="32"/>
      <c r="N928" s="32">
        <v>23</v>
      </c>
      <c r="O928" s="32">
        <v>23</v>
      </c>
      <c r="P928" s="33"/>
      <c r="Q928" s="33"/>
      <c r="R928" s="33"/>
      <c r="S928" s="33"/>
      <c r="T928" s="33"/>
      <c r="U928" s="33"/>
      <c r="V928" s="34" t="s">
        <v>100</v>
      </c>
      <c r="W928" s="33" t="s">
        <v>4223</v>
      </c>
      <c r="X928" s="33"/>
      <c r="Y928" s="31" t="s">
        <v>1318</v>
      </c>
    </row>
    <row r="929" spans="1:25" ht="63.75" x14ac:dyDescent="0.2">
      <c r="A929" s="30" t="s">
        <v>4224</v>
      </c>
      <c r="B929" s="33"/>
      <c r="C929" s="30" t="s">
        <v>4225</v>
      </c>
      <c r="D929" s="33">
        <v>1945</v>
      </c>
      <c r="E929" s="30" t="s">
        <v>4226</v>
      </c>
      <c r="F929" s="34"/>
      <c r="G929" s="34"/>
      <c r="H929" s="34" t="s">
        <v>77</v>
      </c>
      <c r="I929" s="34"/>
      <c r="J929" s="34"/>
      <c r="K929" s="33" t="s">
        <v>134</v>
      </c>
      <c r="L929" s="32" t="s">
        <v>4227</v>
      </c>
      <c r="M929" s="32"/>
      <c r="N929" s="32">
        <v>55</v>
      </c>
      <c r="O929" s="32">
        <v>177</v>
      </c>
      <c r="P929" s="33"/>
      <c r="Q929" s="33"/>
      <c r="R929" s="33"/>
      <c r="S929" s="33"/>
      <c r="T929" s="33"/>
      <c r="U929" s="33"/>
      <c r="V929" s="34" t="s">
        <v>100</v>
      </c>
      <c r="W929" s="33" t="s">
        <v>4228</v>
      </c>
      <c r="X929" s="33"/>
      <c r="Y929" s="31" t="s">
        <v>1318</v>
      </c>
    </row>
    <row r="930" spans="1:25" ht="51" x14ac:dyDescent="0.2">
      <c r="A930" s="30" t="s">
        <v>4229</v>
      </c>
      <c r="B930" s="33"/>
      <c r="C930" s="30" t="s">
        <v>4230</v>
      </c>
      <c r="D930" s="33">
        <v>1945</v>
      </c>
      <c r="E930" s="30" t="s">
        <v>4212</v>
      </c>
      <c r="F930" s="34"/>
      <c r="G930" s="34"/>
      <c r="H930" s="34"/>
      <c r="I930" s="34" t="s">
        <v>77</v>
      </c>
      <c r="J930" s="34"/>
      <c r="K930" s="33" t="s">
        <v>126</v>
      </c>
      <c r="L930" s="32"/>
      <c r="M930" s="32"/>
      <c r="N930" s="32">
        <v>434</v>
      </c>
      <c r="O930" s="32">
        <v>436</v>
      </c>
      <c r="P930" s="33"/>
      <c r="Q930" s="33"/>
      <c r="R930" s="33"/>
      <c r="S930" s="33"/>
      <c r="T930" s="33"/>
      <c r="U930" s="33"/>
      <c r="V930" s="34" t="s">
        <v>100</v>
      </c>
      <c r="W930" s="33"/>
      <c r="X930" s="33"/>
      <c r="Y930" s="31" t="s">
        <v>1503</v>
      </c>
    </row>
    <row r="931" spans="1:25" ht="25.5" x14ac:dyDescent="0.2">
      <c r="A931" s="30" t="s">
        <v>4213</v>
      </c>
      <c r="B931" s="33"/>
      <c r="C931" s="30" t="s">
        <v>4231</v>
      </c>
      <c r="D931" s="33">
        <v>1943</v>
      </c>
      <c r="E931" s="30" t="s">
        <v>4232</v>
      </c>
      <c r="F931" s="34"/>
      <c r="G931" s="34"/>
      <c r="H931" s="34" t="s">
        <v>77</v>
      </c>
      <c r="I931" s="34"/>
      <c r="J931" s="34"/>
      <c r="K931" s="33" t="s">
        <v>89</v>
      </c>
      <c r="L931" s="32"/>
      <c r="M931" s="32"/>
      <c r="N931" s="32" t="s">
        <v>2540</v>
      </c>
      <c r="O931" s="32" t="s">
        <v>2540</v>
      </c>
      <c r="P931" s="33"/>
      <c r="Q931" s="33"/>
      <c r="R931" s="33"/>
      <c r="S931" s="33"/>
      <c r="T931" s="33"/>
      <c r="U931" s="33"/>
      <c r="V931" s="34" t="s">
        <v>92</v>
      </c>
      <c r="W931" s="33" t="s">
        <v>4233</v>
      </c>
      <c r="X931" s="33"/>
      <c r="Y931" s="31" t="s">
        <v>1579</v>
      </c>
    </row>
    <row r="932" spans="1:25" ht="25.5" x14ac:dyDescent="0.2">
      <c r="A932" s="30" t="s">
        <v>4234</v>
      </c>
      <c r="B932" s="33"/>
      <c r="C932" s="30" t="s">
        <v>4235</v>
      </c>
      <c r="D932" s="33">
        <v>1943</v>
      </c>
      <c r="E932" s="30" t="s">
        <v>4236</v>
      </c>
      <c r="F932" s="34"/>
      <c r="G932" s="34"/>
      <c r="H932" s="34" t="s">
        <v>77</v>
      </c>
      <c r="I932" s="34"/>
      <c r="J932" s="34"/>
      <c r="K932" s="33" t="s">
        <v>134</v>
      </c>
      <c r="L932" s="32">
        <v>36</v>
      </c>
      <c r="M932" s="32"/>
      <c r="N932" s="32">
        <v>99</v>
      </c>
      <c r="O932" s="32">
        <v>102</v>
      </c>
      <c r="P932" s="33"/>
      <c r="Q932" s="33"/>
      <c r="R932" s="33"/>
      <c r="S932" s="33"/>
      <c r="T932" s="33"/>
      <c r="U932" s="33"/>
      <c r="V932" s="34" t="s">
        <v>100</v>
      </c>
      <c r="W932" s="33" t="s">
        <v>4237</v>
      </c>
      <c r="X932" s="33"/>
      <c r="Y932" s="31" t="s">
        <v>1318</v>
      </c>
    </row>
    <row r="933" spans="1:25" ht="51" x14ac:dyDescent="0.2">
      <c r="A933" s="30" t="s">
        <v>4238</v>
      </c>
      <c r="B933" s="33"/>
      <c r="C933" s="30" t="s">
        <v>4239</v>
      </c>
      <c r="D933" s="33">
        <v>1943</v>
      </c>
      <c r="E933" s="30" t="s">
        <v>4240</v>
      </c>
      <c r="F933" s="34" t="s">
        <v>77</v>
      </c>
      <c r="G933" s="34"/>
      <c r="H933" s="34" t="s">
        <v>77</v>
      </c>
      <c r="I933" s="34" t="s">
        <v>77</v>
      </c>
      <c r="J933" s="34"/>
      <c r="K933" s="33" t="s">
        <v>210</v>
      </c>
      <c r="L933" s="32" t="s">
        <v>4241</v>
      </c>
      <c r="M933" s="32"/>
      <c r="N933" s="32">
        <v>433</v>
      </c>
      <c r="O933" s="32">
        <v>434</v>
      </c>
      <c r="P933" s="33"/>
      <c r="Q933" s="33"/>
      <c r="R933" s="33"/>
      <c r="S933" s="33"/>
      <c r="T933" s="33"/>
      <c r="U933" s="33"/>
      <c r="V933" s="34" t="s">
        <v>100</v>
      </c>
      <c r="W933" s="33"/>
      <c r="X933" s="33"/>
      <c r="Y933" s="31" t="s">
        <v>1503</v>
      </c>
    </row>
    <row r="934" spans="1:25" ht="51" x14ac:dyDescent="0.2">
      <c r="A934" s="30" t="s">
        <v>4242</v>
      </c>
      <c r="B934" s="33"/>
      <c r="C934" s="30" t="s">
        <v>4134</v>
      </c>
      <c r="D934" s="33">
        <v>1941</v>
      </c>
      <c r="E934" s="30" t="s">
        <v>4243</v>
      </c>
      <c r="F934" s="45">
        <v>5</v>
      </c>
      <c r="G934" s="45"/>
      <c r="H934" s="45">
        <v>5</v>
      </c>
      <c r="I934" s="45">
        <v>5</v>
      </c>
      <c r="J934" s="34"/>
      <c r="K934" s="33" t="s">
        <v>89</v>
      </c>
      <c r="L934" s="32"/>
      <c r="M934" s="32"/>
      <c r="N934" s="32" t="s">
        <v>4244</v>
      </c>
      <c r="O934" s="32" t="s">
        <v>4244</v>
      </c>
      <c r="P934" s="33"/>
      <c r="Q934" s="33"/>
      <c r="R934" s="33"/>
      <c r="S934" s="33"/>
      <c r="T934" s="33"/>
      <c r="U934" s="33"/>
      <c r="V934" s="34" t="s">
        <v>136</v>
      </c>
      <c r="W934" s="33" t="s">
        <v>4137</v>
      </c>
      <c r="X934" s="33"/>
      <c r="Y934" s="31" t="s">
        <v>4245</v>
      </c>
    </row>
    <row r="935" spans="1:25" ht="51" x14ac:dyDescent="0.2">
      <c r="A935" s="30" t="s">
        <v>4246</v>
      </c>
      <c r="B935" s="33"/>
      <c r="C935" s="30" t="s">
        <v>4247</v>
      </c>
      <c r="D935" s="33">
        <v>1935</v>
      </c>
      <c r="E935" s="30" t="s">
        <v>4240</v>
      </c>
      <c r="F935" s="34" t="s">
        <v>77</v>
      </c>
      <c r="G935" s="34"/>
      <c r="H935" s="34"/>
      <c r="I935" s="34"/>
      <c r="J935" s="34"/>
      <c r="K935" s="33" t="s">
        <v>218</v>
      </c>
      <c r="L935" s="32" t="s">
        <v>4248</v>
      </c>
      <c r="M935" s="32"/>
      <c r="N935" s="32">
        <v>230</v>
      </c>
      <c r="O935" s="32">
        <v>232</v>
      </c>
      <c r="P935" s="33"/>
      <c r="Q935" s="33"/>
      <c r="R935" s="33"/>
      <c r="S935" s="33"/>
      <c r="T935" s="33"/>
      <c r="U935" s="33"/>
      <c r="V935" s="34" t="s">
        <v>100</v>
      </c>
      <c r="W935" s="33" t="s">
        <v>4249</v>
      </c>
      <c r="X935" s="33"/>
      <c r="Y935" s="31" t="s">
        <v>1503</v>
      </c>
    </row>
    <row r="936" spans="1:25" x14ac:dyDescent="0.2">
      <c r="A936" s="30" t="s">
        <v>4234</v>
      </c>
      <c r="B936" s="33"/>
      <c r="C936" s="30" t="s">
        <v>4250</v>
      </c>
      <c r="D936" s="33">
        <v>1934</v>
      </c>
      <c r="E936" s="30" t="s">
        <v>4251</v>
      </c>
      <c r="F936" s="34"/>
      <c r="G936" s="34"/>
      <c r="H936" s="34" t="s">
        <v>77</v>
      </c>
      <c r="I936" s="34"/>
      <c r="J936" s="34"/>
      <c r="K936" s="33" t="s">
        <v>155</v>
      </c>
      <c r="L936" s="32"/>
      <c r="M936" s="32"/>
      <c r="N936" s="32">
        <v>90</v>
      </c>
      <c r="O936" s="32">
        <v>103</v>
      </c>
      <c r="P936" s="33"/>
      <c r="Q936" s="33" t="s">
        <v>4252</v>
      </c>
      <c r="R936" s="33"/>
      <c r="S936" s="33"/>
      <c r="T936" s="33"/>
      <c r="U936" s="33"/>
      <c r="V936" s="34" t="s">
        <v>100</v>
      </c>
      <c r="W936" s="33" t="s">
        <v>4253</v>
      </c>
      <c r="X936" s="33"/>
      <c r="Y936" s="31" t="s">
        <v>94</v>
      </c>
    </row>
    <row r="937" spans="1:25" ht="25.5" x14ac:dyDescent="0.2">
      <c r="A937" s="30" t="s">
        <v>4254</v>
      </c>
      <c r="B937" s="33"/>
      <c r="C937" s="30" t="s">
        <v>4255</v>
      </c>
      <c r="D937" s="33">
        <v>1932</v>
      </c>
      <c r="E937" s="30" t="s">
        <v>4254</v>
      </c>
      <c r="F937" s="34"/>
      <c r="G937" s="34"/>
      <c r="H937" s="34" t="s">
        <v>77</v>
      </c>
      <c r="I937" s="34"/>
      <c r="J937" s="34"/>
      <c r="K937" s="33" t="s">
        <v>89</v>
      </c>
      <c r="L937" s="32"/>
      <c r="M937" s="32"/>
      <c r="N937" s="32" t="s">
        <v>4256</v>
      </c>
      <c r="O937" s="32" t="s">
        <v>4256</v>
      </c>
      <c r="P937" s="33"/>
      <c r="Q937" s="33"/>
      <c r="R937" s="33"/>
      <c r="S937" s="33"/>
      <c r="T937" s="33"/>
      <c r="U937" s="33"/>
      <c r="V937" s="34" t="s">
        <v>136</v>
      </c>
      <c r="W937" s="33" t="s">
        <v>4257</v>
      </c>
      <c r="X937" s="33"/>
      <c r="Y937" s="31" t="s">
        <v>2771</v>
      </c>
    </row>
    <row r="938" spans="1:25" ht="63" customHeight="1" x14ac:dyDescent="0.2">
      <c r="A938" s="30" t="s">
        <v>4258</v>
      </c>
      <c r="B938" s="33"/>
      <c r="C938" s="30" t="s">
        <v>4259</v>
      </c>
      <c r="D938" s="33">
        <v>1926</v>
      </c>
      <c r="E938" s="30" t="s">
        <v>4260</v>
      </c>
      <c r="F938" s="34"/>
      <c r="G938" s="34"/>
      <c r="H938" s="34" t="s">
        <v>77</v>
      </c>
      <c r="I938" s="34"/>
      <c r="J938" s="34"/>
      <c r="K938" s="33" t="s">
        <v>89</v>
      </c>
      <c r="L938" s="32" t="s">
        <v>4261</v>
      </c>
      <c r="M938" s="32"/>
      <c r="N938" s="32">
        <v>165</v>
      </c>
      <c r="O938" s="32">
        <v>174</v>
      </c>
      <c r="P938" s="33"/>
      <c r="Q938" s="33" t="s">
        <v>4262</v>
      </c>
      <c r="R938" s="33"/>
      <c r="S938" s="33"/>
      <c r="T938" s="33"/>
      <c r="U938" s="33"/>
      <c r="V938" s="34" t="s">
        <v>100</v>
      </c>
      <c r="W938" s="33" t="s">
        <v>4263</v>
      </c>
      <c r="X938" s="33"/>
      <c r="Y938" s="31" t="s">
        <v>94</v>
      </c>
    </row>
    <row r="939" spans="1:25" ht="25.5" x14ac:dyDescent="0.2">
      <c r="A939" s="30" t="s">
        <v>4197</v>
      </c>
      <c r="B939" s="33"/>
      <c r="C939" s="30" t="s">
        <v>4264</v>
      </c>
      <c r="D939" s="33">
        <v>1925</v>
      </c>
      <c r="E939" s="30" t="s">
        <v>4265</v>
      </c>
      <c r="F939" s="34" t="s">
        <v>77</v>
      </c>
      <c r="G939" s="34"/>
      <c r="H939" s="34" t="s">
        <v>77</v>
      </c>
      <c r="I939" s="34" t="s">
        <v>77</v>
      </c>
      <c r="J939" s="34"/>
      <c r="K939" s="33" t="s">
        <v>134</v>
      </c>
      <c r="L939" s="32">
        <v>2</v>
      </c>
      <c r="M939" s="32"/>
      <c r="N939" s="32">
        <v>12</v>
      </c>
      <c r="O939" s="32">
        <v>21</v>
      </c>
      <c r="P939" s="33"/>
      <c r="Q939" s="33"/>
      <c r="R939" s="33"/>
      <c r="S939" s="33"/>
      <c r="T939" s="33"/>
      <c r="U939" s="33"/>
      <c r="V939" s="34" t="s">
        <v>100</v>
      </c>
      <c r="W939" s="33" t="s">
        <v>4266</v>
      </c>
      <c r="X939" s="33"/>
      <c r="Y939" s="31" t="s">
        <v>1318</v>
      </c>
    </row>
    <row r="940" spans="1:25" ht="25.5" x14ac:dyDescent="0.2">
      <c r="A940" s="30" t="s">
        <v>4169</v>
      </c>
      <c r="B940" s="33"/>
      <c r="C940" s="30" t="s">
        <v>4267</v>
      </c>
      <c r="D940" s="33">
        <v>1925</v>
      </c>
      <c r="E940" s="30" t="s">
        <v>4268</v>
      </c>
      <c r="F940" s="34" t="s">
        <v>77</v>
      </c>
      <c r="G940" s="34"/>
      <c r="H940" s="34" t="s">
        <v>77</v>
      </c>
      <c r="I940" s="34" t="s">
        <v>77</v>
      </c>
      <c r="J940" s="34"/>
      <c r="K940" s="33" t="s">
        <v>218</v>
      </c>
      <c r="L940" s="32">
        <v>13</v>
      </c>
      <c r="M940" s="32">
        <v>3</v>
      </c>
      <c r="N940" s="32">
        <v>459</v>
      </c>
      <c r="O940" s="32">
        <v>547</v>
      </c>
      <c r="P940" s="33"/>
      <c r="Q940" s="33" t="s">
        <v>4269</v>
      </c>
      <c r="R940" s="33"/>
      <c r="S940" s="33"/>
      <c r="T940" s="33"/>
      <c r="U940" s="33"/>
      <c r="V940" s="34" t="s">
        <v>100</v>
      </c>
      <c r="W940" s="33" t="s">
        <v>4270</v>
      </c>
      <c r="X940" s="33"/>
      <c r="Y940" s="31" t="s">
        <v>1753</v>
      </c>
    </row>
    <row r="941" spans="1:25" ht="38.25" x14ac:dyDescent="0.2">
      <c r="A941" s="30" t="s">
        <v>4271</v>
      </c>
      <c r="B941" s="33"/>
      <c r="C941" s="30" t="s">
        <v>4272</v>
      </c>
      <c r="D941" s="33">
        <v>1925</v>
      </c>
      <c r="E941" s="30" t="s">
        <v>4273</v>
      </c>
      <c r="F941" s="45" t="s">
        <v>4274</v>
      </c>
      <c r="G941" s="45" t="s">
        <v>4274</v>
      </c>
      <c r="H941" s="45" t="s">
        <v>4274</v>
      </c>
      <c r="I941" s="45" t="s">
        <v>4274</v>
      </c>
      <c r="J941" s="45"/>
      <c r="K941" s="33" t="s">
        <v>218</v>
      </c>
      <c r="L941" s="32"/>
      <c r="M941" s="32"/>
      <c r="N941" s="32"/>
      <c r="O941" s="32"/>
      <c r="P941" s="33"/>
      <c r="Q941" s="33"/>
      <c r="R941" s="33"/>
      <c r="S941" s="33"/>
      <c r="T941" s="33"/>
      <c r="U941" s="33"/>
      <c r="V941" s="34" t="s">
        <v>136</v>
      </c>
      <c r="W941" s="33"/>
      <c r="X941" s="33"/>
      <c r="Y941" s="31" t="s">
        <v>114</v>
      </c>
    </row>
    <row r="942" spans="1:25" ht="51" x14ac:dyDescent="0.2">
      <c r="A942" s="30" t="s">
        <v>4275</v>
      </c>
      <c r="B942" s="33"/>
      <c r="C942" s="30" t="s">
        <v>4276</v>
      </c>
      <c r="D942" s="33">
        <v>1924</v>
      </c>
      <c r="E942" s="30" t="s">
        <v>4277</v>
      </c>
      <c r="F942" s="34" t="s">
        <v>77</v>
      </c>
      <c r="G942" s="34"/>
      <c r="H942" s="34" t="s">
        <v>77</v>
      </c>
      <c r="I942" s="34" t="s">
        <v>77</v>
      </c>
      <c r="J942" s="34"/>
      <c r="K942" s="33" t="s">
        <v>564</v>
      </c>
      <c r="L942" s="32">
        <v>91</v>
      </c>
      <c r="M942" s="32"/>
      <c r="N942" s="32">
        <v>667</v>
      </c>
      <c r="O942" s="32">
        <v>669</v>
      </c>
      <c r="P942" s="33"/>
      <c r="Q942" s="33"/>
      <c r="R942" s="33"/>
      <c r="S942" s="33"/>
      <c r="T942" s="33"/>
      <c r="U942" s="33"/>
      <c r="V942" s="34" t="s">
        <v>100</v>
      </c>
      <c r="W942" s="33"/>
      <c r="X942" s="33"/>
      <c r="Y942" s="31" t="s">
        <v>1503</v>
      </c>
    </row>
    <row r="943" spans="1:25" ht="25.5" x14ac:dyDescent="0.2">
      <c r="A943" s="30" t="s">
        <v>4278</v>
      </c>
      <c r="B943" s="33"/>
      <c r="C943" s="30" t="s">
        <v>4279</v>
      </c>
      <c r="D943" s="33">
        <v>1924</v>
      </c>
      <c r="E943" s="30"/>
      <c r="F943" s="34" t="s">
        <v>77</v>
      </c>
      <c r="G943" s="34"/>
      <c r="H943" s="34" t="s">
        <v>77</v>
      </c>
      <c r="I943" s="34" t="s">
        <v>77</v>
      </c>
      <c r="J943" s="34"/>
      <c r="K943" s="33" t="s">
        <v>134</v>
      </c>
      <c r="L943" s="32"/>
      <c r="M943" s="32"/>
      <c r="N943" s="32" t="s">
        <v>4101</v>
      </c>
      <c r="O943" s="32" t="s">
        <v>4101</v>
      </c>
      <c r="P943" s="33"/>
      <c r="Q943" s="33"/>
      <c r="R943" s="33"/>
      <c r="S943" s="33"/>
      <c r="T943" s="33"/>
      <c r="U943" s="33"/>
      <c r="V943" s="34" t="s">
        <v>136</v>
      </c>
      <c r="W943" s="33" t="s">
        <v>4280</v>
      </c>
      <c r="X943" s="33"/>
      <c r="Y943" s="31" t="s">
        <v>1318</v>
      </c>
    </row>
    <row r="944" spans="1:25" ht="25.5" x14ac:dyDescent="0.2">
      <c r="A944" s="30" t="s">
        <v>4281</v>
      </c>
      <c r="B944" s="33"/>
      <c r="C944" s="30" t="s">
        <v>4282</v>
      </c>
      <c r="D944" s="33">
        <v>1922</v>
      </c>
      <c r="E944" s="30" t="s">
        <v>4283</v>
      </c>
      <c r="F944" s="34" t="s">
        <v>77</v>
      </c>
      <c r="G944" s="34"/>
      <c r="H944" s="34" t="s">
        <v>77</v>
      </c>
      <c r="I944" s="34" t="s">
        <v>77</v>
      </c>
      <c r="J944" s="34"/>
      <c r="K944" s="33" t="s">
        <v>155</v>
      </c>
      <c r="L944" s="32" t="s">
        <v>4284</v>
      </c>
      <c r="M944" s="32"/>
      <c r="N944" s="32">
        <v>20</v>
      </c>
      <c r="O944" s="32">
        <v>23</v>
      </c>
      <c r="P944" s="33"/>
      <c r="Q944" s="33" t="s">
        <v>4285</v>
      </c>
      <c r="R944" s="33"/>
      <c r="S944" s="33"/>
      <c r="T944" s="33"/>
      <c r="U944" s="33"/>
      <c r="V944" s="34" t="s">
        <v>100</v>
      </c>
      <c r="W944" s="33" t="s">
        <v>4286</v>
      </c>
      <c r="X944" s="33"/>
      <c r="Y944" s="31" t="s">
        <v>3691</v>
      </c>
    </row>
    <row r="945" spans="1:25" ht="25.5" x14ac:dyDescent="0.2">
      <c r="A945" s="30" t="s">
        <v>4287</v>
      </c>
      <c r="B945" s="33"/>
      <c r="C945" s="30" t="s">
        <v>4288</v>
      </c>
      <c r="D945" s="33">
        <v>1920</v>
      </c>
      <c r="E945" s="30" t="s">
        <v>4289</v>
      </c>
      <c r="F945" s="34"/>
      <c r="G945" s="34"/>
      <c r="H945" s="34" t="s">
        <v>77</v>
      </c>
      <c r="I945" s="34"/>
      <c r="J945" s="34"/>
      <c r="K945" s="33" t="s">
        <v>99</v>
      </c>
      <c r="L945" s="32"/>
      <c r="M945" s="32"/>
      <c r="N945" s="32" t="s">
        <v>1336</v>
      </c>
      <c r="O945" s="32" t="s">
        <v>1336</v>
      </c>
      <c r="P945" s="33"/>
      <c r="Q945" s="33"/>
      <c r="R945" s="33"/>
      <c r="S945" s="33"/>
      <c r="T945" s="33"/>
      <c r="U945" s="33"/>
      <c r="V945" s="34" t="s">
        <v>136</v>
      </c>
      <c r="W945" s="33" t="s">
        <v>4290</v>
      </c>
      <c r="X945" s="33"/>
      <c r="Y945" s="31" t="s">
        <v>1313</v>
      </c>
    </row>
    <row r="946" spans="1:25" ht="25.5" x14ac:dyDescent="0.2">
      <c r="A946" s="30" t="s">
        <v>4291</v>
      </c>
      <c r="B946" s="33"/>
      <c r="C946" s="30" t="s">
        <v>4292</v>
      </c>
      <c r="D946" s="33">
        <v>1918</v>
      </c>
      <c r="E946" s="30" t="s">
        <v>4293</v>
      </c>
      <c r="F946" s="34"/>
      <c r="G946" s="34"/>
      <c r="H946" s="34"/>
      <c r="I946" s="34" t="s">
        <v>77</v>
      </c>
      <c r="J946" s="34"/>
      <c r="K946" s="33" t="s">
        <v>99</v>
      </c>
      <c r="L946" s="32"/>
      <c r="M946" s="32"/>
      <c r="N946" s="32">
        <v>487</v>
      </c>
      <c r="O946" s="32">
        <v>191</v>
      </c>
      <c r="P946" s="33"/>
      <c r="Q946" s="33" t="s">
        <v>4294</v>
      </c>
      <c r="R946" s="33"/>
      <c r="S946" s="33"/>
      <c r="T946" s="33"/>
      <c r="U946" s="33"/>
      <c r="V946" s="34" t="s">
        <v>100</v>
      </c>
      <c r="W946" s="33" t="s">
        <v>3505</v>
      </c>
      <c r="X946" s="33"/>
      <c r="Y946" s="31" t="s">
        <v>3691</v>
      </c>
    </row>
    <row r="947" spans="1:25" ht="38.25" x14ac:dyDescent="0.2">
      <c r="A947" s="30" t="s">
        <v>4291</v>
      </c>
      <c r="B947" s="33"/>
      <c r="C947" s="30" t="s">
        <v>4295</v>
      </c>
      <c r="D947" s="33">
        <v>1917</v>
      </c>
      <c r="E947" s="30" t="s">
        <v>3236</v>
      </c>
      <c r="F947" s="34"/>
      <c r="G947" s="34"/>
      <c r="H947" s="34" t="s">
        <v>77</v>
      </c>
      <c r="I947" s="34"/>
      <c r="J947" s="34"/>
      <c r="K947" s="33" t="s">
        <v>99</v>
      </c>
      <c r="L947" s="32"/>
      <c r="M947" s="32"/>
      <c r="N947" s="32">
        <v>161</v>
      </c>
      <c r="O947" s="32">
        <v>176</v>
      </c>
      <c r="P947" s="33"/>
      <c r="Q947" s="33" t="s">
        <v>4296</v>
      </c>
      <c r="R947" s="33"/>
      <c r="S947" s="33"/>
      <c r="T947" s="33"/>
      <c r="U947" s="33"/>
      <c r="V947" s="34" t="s">
        <v>100</v>
      </c>
      <c r="W947" s="33" t="s">
        <v>3505</v>
      </c>
      <c r="X947" s="33"/>
      <c r="Y947" s="31" t="s">
        <v>3691</v>
      </c>
    </row>
    <row r="948" spans="1:25" ht="63.75" x14ac:dyDescent="0.2">
      <c r="A948" s="30" t="s">
        <v>4297</v>
      </c>
      <c r="B948" s="33"/>
      <c r="C948" s="30" t="s">
        <v>4298</v>
      </c>
      <c r="D948" s="33">
        <v>1913</v>
      </c>
      <c r="E948" s="30" t="s">
        <v>4299</v>
      </c>
      <c r="F948" s="34" t="s">
        <v>77</v>
      </c>
      <c r="G948" s="34"/>
      <c r="H948" s="34" t="s">
        <v>77</v>
      </c>
      <c r="I948" s="34" t="s">
        <v>77</v>
      </c>
      <c r="J948" s="34"/>
      <c r="K948" s="33" t="s">
        <v>89</v>
      </c>
      <c r="L948" s="32"/>
      <c r="M948" s="32"/>
      <c r="N948" s="32" t="s">
        <v>2670</v>
      </c>
      <c r="O948" s="32" t="s">
        <v>2670</v>
      </c>
      <c r="P948" s="33"/>
      <c r="Q948" s="33"/>
      <c r="R948" s="33"/>
      <c r="S948" s="33"/>
      <c r="T948" s="33"/>
      <c r="U948" s="33"/>
      <c r="V948" s="34" t="s">
        <v>92</v>
      </c>
      <c r="W948" s="33" t="s">
        <v>4300</v>
      </c>
      <c r="X948" s="33"/>
      <c r="Y948" s="31" t="s">
        <v>94</v>
      </c>
    </row>
    <row r="949" spans="1:25" ht="25.5" x14ac:dyDescent="0.2">
      <c r="A949" s="30" t="s">
        <v>4301</v>
      </c>
      <c r="B949" s="33"/>
      <c r="C949" s="30" t="s">
        <v>4302</v>
      </c>
      <c r="D949" s="33">
        <v>1910</v>
      </c>
      <c r="E949" s="30" t="s">
        <v>4303</v>
      </c>
      <c r="F949" s="34" t="s">
        <v>77</v>
      </c>
      <c r="G949" s="34"/>
      <c r="H949" s="34" t="s">
        <v>77</v>
      </c>
      <c r="I949" s="34" t="s">
        <v>77</v>
      </c>
      <c r="J949" s="34"/>
      <c r="K949" s="33" t="s">
        <v>218</v>
      </c>
      <c r="L949" s="32"/>
      <c r="M949" s="32"/>
      <c r="N949" s="32">
        <v>177</v>
      </c>
      <c r="O949" s="32">
        <v>185</v>
      </c>
      <c r="P949" s="33"/>
      <c r="Q949" s="33"/>
      <c r="R949" s="33"/>
      <c r="S949" s="33"/>
      <c r="T949" s="33"/>
      <c r="U949" s="33"/>
      <c r="V949" s="34" t="s">
        <v>100</v>
      </c>
      <c r="W949" s="33" t="s">
        <v>4304</v>
      </c>
      <c r="X949" s="33"/>
      <c r="Y949" s="31" t="s">
        <v>1841</v>
      </c>
    </row>
    <row r="950" spans="1:25" ht="38.25" x14ac:dyDescent="0.2">
      <c r="A950" s="30" t="s">
        <v>4305</v>
      </c>
      <c r="B950" s="33"/>
      <c r="C950" s="30" t="s">
        <v>4306</v>
      </c>
      <c r="D950" s="33">
        <v>1910</v>
      </c>
      <c r="E950" s="30" t="s">
        <v>4307</v>
      </c>
      <c r="F950" s="34" t="s">
        <v>77</v>
      </c>
      <c r="G950" s="34"/>
      <c r="H950" s="34" t="s">
        <v>77</v>
      </c>
      <c r="I950" s="34" t="s">
        <v>77</v>
      </c>
      <c r="J950" s="34"/>
      <c r="K950" s="33" t="s">
        <v>134</v>
      </c>
      <c r="L950" s="32" t="s">
        <v>4308</v>
      </c>
      <c r="M950" s="32"/>
      <c r="N950" s="32" t="s">
        <v>4309</v>
      </c>
      <c r="O950" s="32" t="s">
        <v>4309</v>
      </c>
      <c r="P950" s="33"/>
      <c r="Q950" s="33"/>
      <c r="R950" s="33"/>
      <c r="S950" s="33"/>
      <c r="T950" s="33"/>
      <c r="U950" s="33"/>
      <c r="V950" s="34" t="s">
        <v>100</v>
      </c>
      <c r="W950" s="33" t="s">
        <v>4310</v>
      </c>
      <c r="X950" s="33"/>
      <c r="Y950" s="31" t="s">
        <v>1644</v>
      </c>
    </row>
    <row r="951" spans="1:25" ht="25.5" x14ac:dyDescent="0.2">
      <c r="A951" s="30" t="s">
        <v>4301</v>
      </c>
      <c r="B951" s="33"/>
      <c r="C951" s="30" t="s">
        <v>4311</v>
      </c>
      <c r="D951" s="33">
        <v>1909</v>
      </c>
      <c r="E951" s="30" t="s">
        <v>4303</v>
      </c>
      <c r="F951" s="34" t="s">
        <v>77</v>
      </c>
      <c r="G951" s="34"/>
      <c r="H951" s="34" t="s">
        <v>77</v>
      </c>
      <c r="I951" s="34" t="s">
        <v>77</v>
      </c>
      <c r="J951" s="34"/>
      <c r="K951" s="33" t="s">
        <v>412</v>
      </c>
      <c r="L951" s="32"/>
      <c r="M951" s="32"/>
      <c r="N951" s="32">
        <v>295</v>
      </c>
      <c r="O951" s="32">
        <v>304</v>
      </c>
      <c r="P951" s="33"/>
      <c r="Q951" s="33"/>
      <c r="R951" s="33"/>
      <c r="S951" s="33"/>
      <c r="T951" s="33"/>
      <c r="U951" s="33"/>
      <c r="V951" s="34" t="s">
        <v>100</v>
      </c>
      <c r="W951" s="33" t="s">
        <v>4312</v>
      </c>
      <c r="X951" s="33"/>
      <c r="Y951" s="31" t="s">
        <v>1841</v>
      </c>
    </row>
    <row r="952" spans="1:25" ht="25.5" x14ac:dyDescent="0.2">
      <c r="A952" s="30" t="s">
        <v>4313</v>
      </c>
      <c r="B952" s="33"/>
      <c r="C952" s="30" t="s">
        <v>4314</v>
      </c>
      <c r="D952" s="33">
        <v>1907</v>
      </c>
      <c r="E952" s="30"/>
      <c r="F952" s="34" t="s">
        <v>77</v>
      </c>
      <c r="G952" s="34"/>
      <c r="H952" s="34" t="s">
        <v>77</v>
      </c>
      <c r="I952" s="34" t="s">
        <v>77</v>
      </c>
      <c r="J952" s="34"/>
      <c r="K952" s="33" t="s">
        <v>412</v>
      </c>
      <c r="L952" s="32"/>
      <c r="M952" s="32"/>
      <c r="N952" s="32" t="s">
        <v>4315</v>
      </c>
      <c r="O952" s="32" t="s">
        <v>4315</v>
      </c>
      <c r="P952" s="33"/>
      <c r="Q952" s="33"/>
      <c r="R952" s="33"/>
      <c r="S952" s="33"/>
      <c r="T952" s="33"/>
      <c r="U952" s="33"/>
      <c r="V952" s="34" t="s">
        <v>136</v>
      </c>
      <c r="W952" s="33" t="s">
        <v>4316</v>
      </c>
      <c r="X952" s="33"/>
      <c r="Y952" s="31" t="s">
        <v>1318</v>
      </c>
    </row>
    <row r="953" spans="1:25" ht="25.5" x14ac:dyDescent="0.2">
      <c r="A953" s="30" t="s">
        <v>4317</v>
      </c>
      <c r="B953" s="33"/>
      <c r="C953" s="30" t="s">
        <v>4318</v>
      </c>
      <c r="D953" s="33">
        <v>1907</v>
      </c>
      <c r="E953" s="30" t="s">
        <v>4319</v>
      </c>
      <c r="F953" s="45" t="s">
        <v>2107</v>
      </c>
      <c r="G953" s="45" t="s">
        <v>2107</v>
      </c>
      <c r="H953" s="45" t="s">
        <v>2107</v>
      </c>
      <c r="I953" s="45"/>
      <c r="J953" s="45"/>
      <c r="K953" s="33" t="s">
        <v>412</v>
      </c>
      <c r="L953" s="32"/>
      <c r="M953" s="32"/>
      <c r="N953" s="32"/>
      <c r="O953" s="32"/>
      <c r="P953" s="33"/>
      <c r="Q953" s="33"/>
      <c r="R953" s="33"/>
      <c r="S953" s="33"/>
      <c r="T953" s="33"/>
      <c r="U953" s="33"/>
      <c r="V953" s="34" t="s">
        <v>100</v>
      </c>
      <c r="W953" s="33"/>
      <c r="X953" s="33"/>
      <c r="Y953" s="31" t="s">
        <v>114</v>
      </c>
    </row>
    <row r="954" spans="1:25" ht="38.25" x14ac:dyDescent="0.2">
      <c r="A954" s="30" t="s">
        <v>4320</v>
      </c>
      <c r="B954" s="33"/>
      <c r="C954" s="30" t="s">
        <v>4321</v>
      </c>
      <c r="D954" s="33">
        <v>1901</v>
      </c>
      <c r="E954" s="30" t="s">
        <v>4322</v>
      </c>
      <c r="F954" s="34"/>
      <c r="G954" s="34"/>
      <c r="H954" s="45">
        <v>5</v>
      </c>
      <c r="I954" s="45">
        <v>5</v>
      </c>
      <c r="J954" s="34"/>
      <c r="K954" s="33" t="s">
        <v>412</v>
      </c>
      <c r="L954" s="32" t="s">
        <v>4323</v>
      </c>
      <c r="M954" s="32"/>
      <c r="N954" s="32">
        <v>166</v>
      </c>
      <c r="O954" s="32">
        <v>203</v>
      </c>
      <c r="P954" s="33"/>
      <c r="Q954" s="33"/>
      <c r="R954" s="33"/>
      <c r="S954" s="33"/>
      <c r="T954" s="33"/>
      <c r="U954" s="33"/>
      <c r="V954" s="34" t="s">
        <v>100</v>
      </c>
      <c r="W954" s="33"/>
      <c r="X954" s="33"/>
      <c r="Y954" s="31" t="s">
        <v>114</v>
      </c>
    </row>
    <row r="955" spans="1:25" ht="38.25" x14ac:dyDescent="0.2">
      <c r="A955" s="30" t="s">
        <v>4324</v>
      </c>
      <c r="B955" s="33"/>
      <c r="C955" s="30" t="s">
        <v>4325</v>
      </c>
      <c r="D955" s="33">
        <v>1901</v>
      </c>
      <c r="E955" s="30" t="s">
        <v>4326</v>
      </c>
      <c r="F955" s="34" t="s">
        <v>77</v>
      </c>
      <c r="G955" s="34"/>
      <c r="H955" s="34"/>
      <c r="I955" s="34"/>
      <c r="J955" s="34"/>
      <c r="K955" s="33" t="s">
        <v>134</v>
      </c>
      <c r="L955" s="32"/>
      <c r="M955" s="32"/>
      <c r="N955" s="32">
        <v>34</v>
      </c>
      <c r="O955" s="32">
        <v>52</v>
      </c>
      <c r="P955" s="33"/>
      <c r="Q955" s="33"/>
      <c r="R955" s="33"/>
      <c r="S955" s="33"/>
      <c r="T955" s="33"/>
      <c r="U955" s="33"/>
      <c r="V955" s="34" t="s">
        <v>100</v>
      </c>
      <c r="W955" s="33" t="s">
        <v>4327</v>
      </c>
      <c r="X955" s="33"/>
      <c r="Y955" s="31" t="s">
        <v>1841</v>
      </c>
    </row>
    <row r="956" spans="1:25" ht="38.25" x14ac:dyDescent="0.2">
      <c r="A956" s="30" t="s">
        <v>4324</v>
      </c>
      <c r="B956" s="33"/>
      <c r="C956" s="30" t="s">
        <v>4328</v>
      </c>
      <c r="D956" s="33">
        <v>1901</v>
      </c>
      <c r="E956" s="30" t="s">
        <v>4326</v>
      </c>
      <c r="F956" s="34" t="s">
        <v>77</v>
      </c>
      <c r="G956" s="34"/>
      <c r="H956" s="34"/>
      <c r="I956" s="34"/>
      <c r="J956" s="34"/>
      <c r="K956" s="33" t="s">
        <v>134</v>
      </c>
      <c r="L956" s="32"/>
      <c r="M956" s="32"/>
      <c r="N956" s="32">
        <v>53</v>
      </c>
      <c r="O956" s="32">
        <v>69</v>
      </c>
      <c r="P956" s="33"/>
      <c r="Q956" s="33"/>
      <c r="R956" s="33"/>
      <c r="S956" s="33"/>
      <c r="T956" s="33"/>
      <c r="U956" s="33"/>
      <c r="V956" s="34" t="s">
        <v>100</v>
      </c>
      <c r="W956" s="33" t="s">
        <v>4329</v>
      </c>
      <c r="X956" s="33"/>
      <c r="Y956" s="31" t="s">
        <v>1841</v>
      </c>
    </row>
    <row r="957" spans="1:25" ht="38.25" x14ac:dyDescent="0.2">
      <c r="A957" s="30" t="s">
        <v>4324</v>
      </c>
      <c r="B957" s="33"/>
      <c r="C957" s="30" t="s">
        <v>4330</v>
      </c>
      <c r="D957" s="33">
        <v>1901</v>
      </c>
      <c r="E957" s="30" t="s">
        <v>4326</v>
      </c>
      <c r="F957" s="34" t="s">
        <v>77</v>
      </c>
      <c r="G957" s="34"/>
      <c r="H957" s="34"/>
      <c r="I957" s="34"/>
      <c r="J957" s="34"/>
      <c r="K957" s="33" t="s">
        <v>134</v>
      </c>
      <c r="L957" s="32"/>
      <c r="M957" s="32"/>
      <c r="N957" s="32">
        <v>116</v>
      </c>
      <c r="O957" s="32">
        <v>125</v>
      </c>
      <c r="P957" s="33"/>
      <c r="Q957" s="33"/>
      <c r="R957" s="33"/>
      <c r="S957" s="33"/>
      <c r="T957" s="33"/>
      <c r="U957" s="33"/>
      <c r="V957" s="34" t="s">
        <v>100</v>
      </c>
      <c r="W957" s="33" t="s">
        <v>4312</v>
      </c>
      <c r="X957" s="33"/>
      <c r="Y957" s="31" t="s">
        <v>1841</v>
      </c>
    </row>
    <row r="958" spans="1:25" ht="25.5" x14ac:dyDescent="0.2">
      <c r="A958" s="30" t="s">
        <v>4331</v>
      </c>
      <c r="B958" s="33"/>
      <c r="C958" s="30" t="s">
        <v>4332</v>
      </c>
      <c r="D958" s="33">
        <v>1901</v>
      </c>
      <c r="E958" s="30" t="s">
        <v>4333</v>
      </c>
      <c r="F958" s="34" t="s">
        <v>77</v>
      </c>
      <c r="G958" s="34"/>
      <c r="H958" s="34"/>
      <c r="I958" s="34"/>
      <c r="J958" s="34"/>
      <c r="K958" s="33" t="s">
        <v>210</v>
      </c>
      <c r="L958" s="32"/>
      <c r="M958" s="32">
        <v>49</v>
      </c>
      <c r="N958" s="32">
        <v>27</v>
      </c>
      <c r="O958" s="32">
        <v>45</v>
      </c>
      <c r="P958" s="33"/>
      <c r="Q958" s="33" t="s">
        <v>4334</v>
      </c>
      <c r="R958" s="33"/>
      <c r="S958" s="33"/>
      <c r="T958" s="33"/>
      <c r="U958" s="33"/>
      <c r="V958" s="34" t="s">
        <v>100</v>
      </c>
      <c r="W958" s="33" t="s">
        <v>4335</v>
      </c>
      <c r="X958" s="33"/>
      <c r="Y958" s="31"/>
    </row>
    <row r="959" spans="1:25" ht="25.5" x14ac:dyDescent="0.2">
      <c r="A959" s="30" t="s">
        <v>4130</v>
      </c>
      <c r="B959" s="33"/>
      <c r="C959" s="30" t="s">
        <v>4336</v>
      </c>
      <c r="D959" s="33">
        <v>1901</v>
      </c>
      <c r="E959" s="30"/>
      <c r="F959" s="34" t="s">
        <v>77</v>
      </c>
      <c r="G959" s="34"/>
      <c r="H959" s="34" t="s">
        <v>77</v>
      </c>
      <c r="I959" s="34" t="s">
        <v>77</v>
      </c>
      <c r="J959" s="34"/>
      <c r="K959" s="33" t="s">
        <v>99</v>
      </c>
      <c r="L959" s="32"/>
      <c r="M959" s="32"/>
      <c r="N959" s="32" t="s">
        <v>4337</v>
      </c>
      <c r="O959" s="32" t="s">
        <v>4337</v>
      </c>
      <c r="P959" s="33"/>
      <c r="Q959" s="33"/>
      <c r="R959" s="33"/>
      <c r="S959" s="33"/>
      <c r="T959" s="33"/>
      <c r="U959" s="33"/>
      <c r="V959" s="34" t="s">
        <v>136</v>
      </c>
      <c r="W959" s="33" t="s">
        <v>4338</v>
      </c>
      <c r="X959" s="33"/>
      <c r="Y959" s="31" t="s">
        <v>1644</v>
      </c>
    </row>
    <row r="960" spans="1:25" x14ac:dyDescent="0.2">
      <c r="A960" s="30" t="s">
        <v>4339</v>
      </c>
      <c r="B960" s="33"/>
      <c r="C960" s="30" t="s">
        <v>4340</v>
      </c>
      <c r="D960" s="33">
        <v>1901</v>
      </c>
      <c r="E960" s="30" t="s">
        <v>4341</v>
      </c>
      <c r="F960" s="34" t="s">
        <v>77</v>
      </c>
      <c r="G960" s="34"/>
      <c r="H960" s="34" t="s">
        <v>77</v>
      </c>
      <c r="I960" s="34" t="s">
        <v>77</v>
      </c>
      <c r="J960" s="34"/>
      <c r="K960" s="33" t="s">
        <v>218</v>
      </c>
      <c r="L960" s="32">
        <v>10</v>
      </c>
      <c r="M960" s="32">
        <v>49</v>
      </c>
      <c r="N960" s="32">
        <v>46</v>
      </c>
      <c r="O960" s="32">
        <v>47</v>
      </c>
      <c r="P960" s="33"/>
      <c r="Q960" s="33" t="s">
        <v>3126</v>
      </c>
      <c r="R960" s="33"/>
      <c r="S960" s="33"/>
      <c r="T960" s="33"/>
      <c r="U960" s="33"/>
      <c r="V960" s="34" t="s">
        <v>100</v>
      </c>
      <c r="W960" s="33"/>
      <c r="X960" s="33"/>
      <c r="Y960" s="31" t="s">
        <v>2103</v>
      </c>
    </row>
    <row r="961" spans="1:25" ht="38.25" x14ac:dyDescent="0.2">
      <c r="A961" s="30" t="s">
        <v>4342</v>
      </c>
      <c r="B961" s="33"/>
      <c r="C961" s="30" t="s">
        <v>4343</v>
      </c>
      <c r="D961" s="33">
        <v>1900</v>
      </c>
      <c r="E961" s="30" t="s">
        <v>4344</v>
      </c>
      <c r="F961" s="34" t="s">
        <v>77</v>
      </c>
      <c r="G961" s="34"/>
      <c r="H961" s="34" t="s">
        <v>77</v>
      </c>
      <c r="I961" s="34" t="s">
        <v>77</v>
      </c>
      <c r="J961" s="34"/>
      <c r="K961" s="33" t="s">
        <v>218</v>
      </c>
      <c r="L961" s="32"/>
      <c r="M961" s="32"/>
      <c r="N961" s="32" t="s">
        <v>4345</v>
      </c>
      <c r="O961" s="32" t="s">
        <v>4345</v>
      </c>
      <c r="P961" s="33"/>
      <c r="Q961" s="33"/>
      <c r="R961" s="33"/>
      <c r="S961" s="33"/>
      <c r="T961" s="33"/>
      <c r="U961" s="33"/>
      <c r="V961" s="34" t="s">
        <v>136</v>
      </c>
      <c r="W961" s="33" t="s">
        <v>4346</v>
      </c>
      <c r="X961" s="33"/>
      <c r="Y961" s="31" t="s">
        <v>1867</v>
      </c>
    </row>
    <row r="962" spans="1:25" ht="38.25" x14ac:dyDescent="0.2">
      <c r="A962" s="30" t="s">
        <v>4347</v>
      </c>
      <c r="B962" s="33"/>
      <c r="C962" s="30" t="s">
        <v>4348</v>
      </c>
      <c r="D962" s="33">
        <v>1893</v>
      </c>
      <c r="E962" s="30" t="s">
        <v>4349</v>
      </c>
      <c r="F962" s="34" t="s">
        <v>77</v>
      </c>
      <c r="G962" s="34"/>
      <c r="H962" s="34"/>
      <c r="I962" s="34"/>
      <c r="J962" s="34"/>
      <c r="K962" s="33" t="s">
        <v>89</v>
      </c>
      <c r="L962" s="32"/>
      <c r="M962" s="32"/>
      <c r="N962" s="32" t="s">
        <v>4350</v>
      </c>
      <c r="O962" s="32" t="s">
        <v>4350</v>
      </c>
      <c r="P962" s="33"/>
      <c r="Q962" s="33"/>
      <c r="R962" s="33"/>
      <c r="S962" s="33"/>
      <c r="T962" s="33"/>
      <c r="U962" s="33"/>
      <c r="V962" s="34" t="s">
        <v>100</v>
      </c>
      <c r="W962" s="33" t="s">
        <v>4351</v>
      </c>
      <c r="X962" s="33"/>
      <c r="Y962" s="31" t="s">
        <v>1644</v>
      </c>
    </row>
    <row r="963" spans="1:25" ht="25.5" x14ac:dyDescent="0.2">
      <c r="A963" s="30" t="s">
        <v>4352</v>
      </c>
      <c r="B963" s="33"/>
      <c r="C963" s="30" t="s">
        <v>4353</v>
      </c>
      <c r="D963" s="33">
        <v>1892</v>
      </c>
      <c r="E963" s="30" t="s">
        <v>4354</v>
      </c>
      <c r="F963" s="34" t="s">
        <v>77</v>
      </c>
      <c r="G963" s="34"/>
      <c r="H963" s="34"/>
      <c r="I963" s="34"/>
      <c r="J963" s="34"/>
      <c r="K963" s="33" t="s">
        <v>218</v>
      </c>
      <c r="L963" s="32" t="s">
        <v>4355</v>
      </c>
      <c r="M963" s="32"/>
      <c r="N963" s="32"/>
      <c r="O963" s="32"/>
      <c r="P963" s="33"/>
      <c r="Q963" t="s">
        <v>4356</v>
      </c>
      <c r="R963" s="33"/>
      <c r="S963" s="33"/>
      <c r="T963" s="33"/>
      <c r="U963" s="33"/>
      <c r="V963" s="34" t="s">
        <v>100</v>
      </c>
      <c r="W963" s="33" t="s">
        <v>4357</v>
      </c>
      <c r="X963" s="33"/>
      <c r="Y963" s="31" t="s">
        <v>1484</v>
      </c>
    </row>
    <row r="964" spans="1:25" ht="25.5" x14ac:dyDescent="0.2">
      <c r="A964" s="30" t="s">
        <v>4358</v>
      </c>
      <c r="B964" s="33"/>
      <c r="C964" s="30" t="s">
        <v>4359</v>
      </c>
      <c r="D964" s="33">
        <v>1886</v>
      </c>
      <c r="E964" s="30" t="s">
        <v>88</v>
      </c>
      <c r="F964" s="34"/>
      <c r="G964" s="34"/>
      <c r="H964" s="34" t="s">
        <v>77</v>
      </c>
      <c r="I964" s="34"/>
      <c r="J964" s="34"/>
      <c r="K964" s="33" t="s">
        <v>89</v>
      </c>
      <c r="L964" s="32"/>
      <c r="M964" s="32"/>
      <c r="N964" s="32"/>
      <c r="O964" s="32"/>
      <c r="P964" s="33"/>
      <c r="Q964" s="33"/>
      <c r="R964" s="33"/>
      <c r="S964" s="33"/>
      <c r="T964" s="33"/>
      <c r="U964" s="33"/>
      <c r="V964" s="34" t="s">
        <v>92</v>
      </c>
      <c r="W964" s="33" t="s">
        <v>4360</v>
      </c>
      <c r="X964" s="33"/>
      <c r="Y964" s="31" t="s">
        <v>94</v>
      </c>
    </row>
    <row r="965" spans="1:25" ht="63.75" x14ac:dyDescent="0.2">
      <c r="A965" s="30" t="s">
        <v>4361</v>
      </c>
      <c r="B965" s="33"/>
      <c r="C965" s="30" t="s">
        <v>4362</v>
      </c>
      <c r="D965" s="33">
        <v>1886</v>
      </c>
      <c r="E965" s="30" t="s">
        <v>4363</v>
      </c>
      <c r="F965" s="34"/>
      <c r="G965" s="34"/>
      <c r="H965" s="34" t="s">
        <v>77</v>
      </c>
      <c r="I965" s="34"/>
      <c r="J965" s="34"/>
      <c r="K965" s="33" t="s">
        <v>134</v>
      </c>
      <c r="L965" s="32"/>
      <c r="M965" s="32"/>
      <c r="N965" s="32" t="s">
        <v>3696</v>
      </c>
      <c r="O965" s="32" t="s">
        <v>3696</v>
      </c>
      <c r="P965" s="33"/>
      <c r="Q965" s="33" t="s">
        <v>4364</v>
      </c>
      <c r="R965" s="33"/>
      <c r="S965" s="33"/>
      <c r="T965" s="33"/>
      <c r="U965" s="33"/>
      <c r="V965" s="34" t="s">
        <v>136</v>
      </c>
      <c r="W965" s="33" t="s">
        <v>4365</v>
      </c>
      <c r="X965" s="33"/>
      <c r="Y965" s="31" t="s">
        <v>1353</v>
      </c>
    </row>
    <row r="966" spans="1:25" ht="51" x14ac:dyDescent="0.2">
      <c r="A966" s="30" t="s">
        <v>4366</v>
      </c>
      <c r="B966" s="33"/>
      <c r="C966" s="30" t="s">
        <v>4367</v>
      </c>
      <c r="D966" s="33">
        <v>1886</v>
      </c>
      <c r="E966" s="30" t="s">
        <v>4368</v>
      </c>
      <c r="F966" s="34"/>
      <c r="G966" s="34"/>
      <c r="H966" s="34"/>
      <c r="I966" s="34" t="s">
        <v>77</v>
      </c>
      <c r="J966" s="34"/>
      <c r="K966" s="33" t="s">
        <v>134</v>
      </c>
      <c r="L966" s="32"/>
      <c r="M966" s="32"/>
      <c r="N966" s="32" t="s">
        <v>4369</v>
      </c>
      <c r="O966" s="32" t="s">
        <v>4369</v>
      </c>
      <c r="P966" s="33"/>
      <c r="Q966" s="33"/>
      <c r="R966" s="33"/>
      <c r="S966" s="33"/>
      <c r="T966" s="33"/>
      <c r="U966" s="33"/>
      <c r="V966" s="34" t="s">
        <v>136</v>
      </c>
      <c r="W966" s="33" t="s">
        <v>4370</v>
      </c>
      <c r="X966" s="33"/>
      <c r="Y966" s="31" t="s">
        <v>1867</v>
      </c>
    </row>
    <row r="967" spans="1:25" ht="38.25" x14ac:dyDescent="0.2">
      <c r="A967" s="30" t="s">
        <v>4371</v>
      </c>
      <c r="B967" s="33"/>
      <c r="C967" s="30" t="s">
        <v>4372</v>
      </c>
      <c r="D967" s="33">
        <v>1885</v>
      </c>
      <c r="E967" s="30"/>
      <c r="F967" s="34" t="s">
        <v>77</v>
      </c>
      <c r="G967" s="34"/>
      <c r="H967" s="34" t="s">
        <v>77</v>
      </c>
      <c r="I967" s="34" t="s">
        <v>77</v>
      </c>
      <c r="J967" s="34"/>
      <c r="K967" s="33" t="s">
        <v>134</v>
      </c>
      <c r="L967" s="32"/>
      <c r="M967" s="32"/>
      <c r="N967" s="32" t="s">
        <v>4062</v>
      </c>
      <c r="O967" s="32" t="s">
        <v>4062</v>
      </c>
      <c r="P967" s="33"/>
      <c r="Q967" s="33"/>
      <c r="R967" s="33"/>
      <c r="S967" s="33"/>
      <c r="T967" s="33"/>
      <c r="U967" s="33"/>
      <c r="V967" s="34" t="s">
        <v>136</v>
      </c>
      <c r="W967" s="33" t="s">
        <v>4373</v>
      </c>
      <c r="X967" s="33"/>
      <c r="Y967" s="31" t="s">
        <v>4374</v>
      </c>
    </row>
    <row r="968" spans="1:25" ht="51" x14ac:dyDescent="0.2">
      <c r="A968" s="30" t="s">
        <v>4371</v>
      </c>
      <c r="B968" s="33"/>
      <c r="C968" s="30" t="s">
        <v>4375</v>
      </c>
      <c r="D968" s="33">
        <v>1885</v>
      </c>
      <c r="E968" s="30"/>
      <c r="F968" s="34" t="s">
        <v>77</v>
      </c>
      <c r="G968" s="34"/>
      <c r="H968" s="34" t="s">
        <v>77</v>
      </c>
      <c r="I968" s="34" t="s">
        <v>77</v>
      </c>
      <c r="J968" s="34"/>
      <c r="K968" s="33" t="s">
        <v>134</v>
      </c>
      <c r="L968" s="32"/>
      <c r="M968" s="32"/>
      <c r="N968" s="32">
        <v>261</v>
      </c>
      <c r="O968" s="32">
        <v>436</v>
      </c>
      <c r="P968" s="33"/>
      <c r="Q968" s="33"/>
      <c r="R968" s="33"/>
      <c r="S968" s="33"/>
      <c r="T968" s="33"/>
      <c r="U968" s="33"/>
      <c r="V968" s="34" t="s">
        <v>136</v>
      </c>
      <c r="W968" s="33" t="s">
        <v>4376</v>
      </c>
      <c r="X968" s="33"/>
      <c r="Y968" s="31" t="s">
        <v>4377</v>
      </c>
    </row>
    <row r="969" spans="1:25" ht="38.25" x14ac:dyDescent="0.2">
      <c r="A969" s="30" t="s">
        <v>4378</v>
      </c>
      <c r="B969" s="33"/>
      <c r="C969" s="30" t="s">
        <v>4379</v>
      </c>
      <c r="D969" s="33">
        <v>1883</v>
      </c>
      <c r="E969" s="30" t="s">
        <v>4380</v>
      </c>
      <c r="F969" s="34" t="s">
        <v>77</v>
      </c>
      <c r="G969" s="34"/>
      <c r="H969" s="34" t="s">
        <v>77</v>
      </c>
      <c r="I969" s="34" t="s">
        <v>77</v>
      </c>
      <c r="J969" s="34"/>
      <c r="K969" s="33" t="s">
        <v>89</v>
      </c>
      <c r="L969" s="32"/>
      <c r="M969" s="32"/>
      <c r="N969" s="32" t="s">
        <v>4381</v>
      </c>
      <c r="O969" s="32" t="s">
        <v>4381</v>
      </c>
      <c r="P969" s="33"/>
      <c r="Q969" s="33" t="s">
        <v>4382</v>
      </c>
      <c r="R969" s="33"/>
      <c r="S969" s="33"/>
      <c r="T969" s="33"/>
      <c r="U969" s="33"/>
      <c r="V969" s="34" t="s">
        <v>136</v>
      </c>
      <c r="W969" s="33" t="s">
        <v>4207</v>
      </c>
      <c r="X969" s="33"/>
      <c r="Y969" s="31" t="s">
        <v>4383</v>
      </c>
    </row>
    <row r="970" spans="1:25" ht="51" x14ac:dyDescent="0.2">
      <c r="A970" s="30" t="s">
        <v>4384</v>
      </c>
      <c r="B970" s="33"/>
      <c r="C970" s="30" t="s">
        <v>4385</v>
      </c>
      <c r="D970" s="33">
        <v>1882</v>
      </c>
      <c r="E970" s="30" t="s">
        <v>4386</v>
      </c>
      <c r="F970" s="34" t="s">
        <v>77</v>
      </c>
      <c r="G970" s="34"/>
      <c r="H970" s="34" t="s">
        <v>77</v>
      </c>
      <c r="I970" s="34" t="s">
        <v>77</v>
      </c>
      <c r="J970" s="34"/>
      <c r="K970" s="33" t="s">
        <v>218</v>
      </c>
      <c r="L970" s="32"/>
      <c r="M970" s="32"/>
      <c r="N970" s="32" t="s">
        <v>4387</v>
      </c>
      <c r="O970" s="32" t="s">
        <v>4387</v>
      </c>
      <c r="P970" s="33"/>
      <c r="Q970" s="33"/>
      <c r="R970" s="33"/>
      <c r="S970" s="33"/>
      <c r="T970" s="33"/>
      <c r="U970" s="33"/>
      <c r="V970" s="34" t="s">
        <v>136</v>
      </c>
      <c r="W970" s="33" t="s">
        <v>4388</v>
      </c>
      <c r="X970" s="33"/>
      <c r="Y970" s="31" t="s">
        <v>1579</v>
      </c>
    </row>
    <row r="971" spans="1:25" ht="25.5" x14ac:dyDescent="0.2">
      <c r="A971" s="30" t="s">
        <v>4389</v>
      </c>
      <c r="B971" s="33"/>
      <c r="C971" s="30" t="s">
        <v>4390</v>
      </c>
      <c r="D971" s="33">
        <v>1881</v>
      </c>
      <c r="E971" s="30" t="s">
        <v>4354</v>
      </c>
      <c r="F971" s="34" t="s">
        <v>77</v>
      </c>
      <c r="G971" s="34"/>
      <c r="H971" s="34" t="s">
        <v>77</v>
      </c>
      <c r="I971" s="34" t="s">
        <v>77</v>
      </c>
      <c r="J971" s="34"/>
      <c r="K971" s="33" t="s">
        <v>134</v>
      </c>
      <c r="L971" s="32" t="s">
        <v>4391</v>
      </c>
      <c r="M971" s="32"/>
      <c r="N971" s="32" t="s">
        <v>4392</v>
      </c>
      <c r="O971" s="32" t="s">
        <v>4392</v>
      </c>
      <c r="P971" s="33"/>
      <c r="Q971" s="33"/>
      <c r="R971" s="33"/>
      <c r="S971" s="33"/>
      <c r="T971" s="33"/>
      <c r="U971" s="33"/>
      <c r="V971" s="34" t="s">
        <v>100</v>
      </c>
      <c r="W971" s="33" t="s">
        <v>4357</v>
      </c>
      <c r="X971" s="33"/>
      <c r="Y971" s="31" t="s">
        <v>1318</v>
      </c>
    </row>
    <row r="972" spans="1:25" ht="25.5" x14ac:dyDescent="0.2">
      <c r="A972" s="30" t="s">
        <v>4389</v>
      </c>
      <c r="B972" s="33"/>
      <c r="C972" s="30" t="s">
        <v>4393</v>
      </c>
      <c r="D972" s="33">
        <v>1880</v>
      </c>
      <c r="E972" s="30"/>
      <c r="F972" s="34" t="s">
        <v>77</v>
      </c>
      <c r="G972" s="34"/>
      <c r="H972" s="34" t="s">
        <v>77</v>
      </c>
      <c r="I972" s="34" t="s">
        <v>77</v>
      </c>
      <c r="J972" s="34"/>
      <c r="K972" s="33" t="s">
        <v>134</v>
      </c>
      <c r="L972" s="32"/>
      <c r="M972" s="32"/>
      <c r="N972" s="32" t="s">
        <v>4392</v>
      </c>
      <c r="O972" s="32" t="s">
        <v>4392</v>
      </c>
      <c r="P972" s="33"/>
      <c r="Q972" s="33"/>
      <c r="R972" s="33"/>
      <c r="S972" s="33"/>
      <c r="T972" s="33"/>
      <c r="U972" s="33"/>
      <c r="V972" s="34" t="s">
        <v>136</v>
      </c>
      <c r="W972" s="33" t="s">
        <v>4394</v>
      </c>
      <c r="X972" s="33"/>
      <c r="Y972" s="31" t="s">
        <v>1318</v>
      </c>
    </row>
    <row r="973" spans="1:25" ht="25.5" x14ac:dyDescent="0.2">
      <c r="A973" s="30" t="s">
        <v>4395</v>
      </c>
      <c r="B973" s="33"/>
      <c r="C973" s="30" t="s">
        <v>4396</v>
      </c>
      <c r="D973" s="33">
        <v>1880</v>
      </c>
      <c r="E973" s="30" t="s">
        <v>4397</v>
      </c>
      <c r="F973" s="45">
        <v>1</v>
      </c>
      <c r="G973" s="45">
        <v>1</v>
      </c>
      <c r="H973" s="45">
        <v>1</v>
      </c>
      <c r="I973" s="45">
        <v>1</v>
      </c>
      <c r="J973" s="45"/>
      <c r="K973" s="33" t="s">
        <v>218</v>
      </c>
      <c r="L973" s="32"/>
      <c r="M973" s="32"/>
      <c r="N973" s="32" t="s">
        <v>2540</v>
      </c>
      <c r="O973" s="32" t="s">
        <v>2540</v>
      </c>
      <c r="P973" s="33"/>
      <c r="Q973" s="33"/>
      <c r="R973" s="33"/>
      <c r="S973" s="33"/>
      <c r="T973" s="33"/>
      <c r="U973" s="33"/>
      <c r="V973" s="34" t="s">
        <v>100</v>
      </c>
      <c r="W973" s="33"/>
      <c r="X973" s="33"/>
      <c r="Y973" s="31" t="s">
        <v>114</v>
      </c>
    </row>
    <row r="974" spans="1:25" ht="38.25" x14ac:dyDescent="0.2">
      <c r="A974" s="30" t="s">
        <v>4398</v>
      </c>
      <c r="B974" s="33"/>
      <c r="C974" s="30" t="s">
        <v>4399</v>
      </c>
      <c r="D974" s="33">
        <v>1878</v>
      </c>
      <c r="E974" s="30"/>
      <c r="F974" s="45">
        <v>5</v>
      </c>
      <c r="G974" s="45"/>
      <c r="H974" s="45">
        <v>5</v>
      </c>
      <c r="I974" s="45">
        <v>5</v>
      </c>
      <c r="J974" s="34"/>
      <c r="K974" s="33" t="s">
        <v>218</v>
      </c>
      <c r="L974" s="32"/>
      <c r="M974" s="32"/>
      <c r="N974" s="32" t="s">
        <v>4400</v>
      </c>
      <c r="O974" s="32" t="s">
        <v>4400</v>
      </c>
      <c r="P974" s="33"/>
      <c r="Q974" s="33"/>
      <c r="R974" s="33"/>
      <c r="S974" s="33"/>
      <c r="T974" s="33"/>
      <c r="U974" s="33"/>
      <c r="V974" s="34" t="s">
        <v>136</v>
      </c>
      <c r="W974" s="33"/>
      <c r="X974" s="33"/>
      <c r="Y974" s="31" t="s">
        <v>114</v>
      </c>
    </row>
    <row r="975" spans="1:25" ht="25.5" x14ac:dyDescent="0.2">
      <c r="A975" s="30" t="s">
        <v>95</v>
      </c>
      <c r="B975" s="33"/>
      <c r="C975" s="30" t="s">
        <v>4401</v>
      </c>
      <c r="D975" s="33">
        <v>1869</v>
      </c>
      <c r="E975" s="30" t="s">
        <v>98</v>
      </c>
      <c r="F975" s="34"/>
      <c r="G975" s="34"/>
      <c r="H975" s="34"/>
      <c r="I975" s="34" t="s">
        <v>77</v>
      </c>
      <c r="J975" s="34"/>
      <c r="K975" s="33" t="s">
        <v>99</v>
      </c>
      <c r="L975" s="32"/>
      <c r="M975" s="32"/>
      <c r="N975" s="32" t="s">
        <v>4402</v>
      </c>
      <c r="O975" s="32" t="s">
        <v>4402</v>
      </c>
      <c r="P975" s="33"/>
      <c r="Q975" s="33"/>
      <c r="R975" s="33"/>
      <c r="S975" s="33"/>
      <c r="T975" s="33"/>
      <c r="U975" s="33"/>
      <c r="V975" s="34" t="s">
        <v>100</v>
      </c>
      <c r="W975" s="33" t="s">
        <v>4403</v>
      </c>
      <c r="X975" s="33"/>
      <c r="Y975" s="31" t="s">
        <v>102</v>
      </c>
    </row>
    <row r="976" spans="1:25" ht="25.5" x14ac:dyDescent="0.2">
      <c r="A976" s="30" t="s">
        <v>4404</v>
      </c>
      <c r="B976" s="33"/>
      <c r="C976" s="30" t="s">
        <v>4405</v>
      </c>
      <c r="D976" s="33">
        <v>1869</v>
      </c>
      <c r="E976" s="30"/>
      <c r="F976" s="34" t="s">
        <v>77</v>
      </c>
      <c r="G976" s="34"/>
      <c r="H976" s="34" t="s">
        <v>77</v>
      </c>
      <c r="I976" s="34" t="s">
        <v>77</v>
      </c>
      <c r="J976" s="34"/>
      <c r="K976" s="33" t="s">
        <v>99</v>
      </c>
      <c r="L976" s="32">
        <v>1</v>
      </c>
      <c r="M976" s="32"/>
      <c r="N976" s="32" t="s">
        <v>4216</v>
      </c>
      <c r="O976" s="32" t="s">
        <v>4216</v>
      </c>
      <c r="P976" s="33"/>
      <c r="Q976" s="33" t="s">
        <v>4406</v>
      </c>
      <c r="R976" s="33"/>
      <c r="S976" s="33"/>
      <c r="T976" s="33"/>
      <c r="U976" s="33"/>
      <c r="V976" s="34" t="s">
        <v>136</v>
      </c>
      <c r="W976" s="33" t="s">
        <v>4407</v>
      </c>
      <c r="X976" s="33"/>
      <c r="Y976" s="31" t="s">
        <v>3691</v>
      </c>
    </row>
    <row r="977" spans="1:25" ht="25.5" x14ac:dyDescent="0.2">
      <c r="A977" s="30" t="s">
        <v>4404</v>
      </c>
      <c r="B977" s="33"/>
      <c r="C977" s="30" t="s">
        <v>4408</v>
      </c>
      <c r="D977" s="33">
        <v>1869</v>
      </c>
      <c r="E977" s="30" t="s">
        <v>4409</v>
      </c>
      <c r="F977" s="34" t="s">
        <v>77</v>
      </c>
      <c r="G977" s="34"/>
      <c r="H977" s="34" t="s">
        <v>77</v>
      </c>
      <c r="I977" s="34" t="s">
        <v>77</v>
      </c>
      <c r="J977" s="34"/>
      <c r="K977" s="33" t="s">
        <v>99</v>
      </c>
      <c r="L977" s="32">
        <v>1</v>
      </c>
      <c r="M977" s="32"/>
      <c r="N977" s="32" t="s">
        <v>4410</v>
      </c>
      <c r="O977" s="32" t="s">
        <v>4410</v>
      </c>
      <c r="P977" s="33"/>
      <c r="Q977" s="33" t="s">
        <v>4411</v>
      </c>
      <c r="R977" s="33"/>
      <c r="S977" s="33"/>
      <c r="T977" s="33"/>
      <c r="U977" s="33"/>
      <c r="V977" s="34" t="s">
        <v>100</v>
      </c>
      <c r="W977" s="33" t="s">
        <v>2510</v>
      </c>
      <c r="X977" s="33"/>
      <c r="Y977" s="31" t="s">
        <v>4412</v>
      </c>
    </row>
    <row r="978" spans="1:25" ht="25.5" x14ac:dyDescent="0.2">
      <c r="A978" s="30" t="s">
        <v>4404</v>
      </c>
      <c r="B978" s="33"/>
      <c r="C978" s="30" t="s">
        <v>4413</v>
      </c>
      <c r="D978" s="33">
        <v>1869</v>
      </c>
      <c r="E978" s="30" t="s">
        <v>4409</v>
      </c>
      <c r="F978" s="34" t="s">
        <v>77</v>
      </c>
      <c r="G978" s="34"/>
      <c r="H978" s="34" t="s">
        <v>77</v>
      </c>
      <c r="I978" s="34" t="s">
        <v>77</v>
      </c>
      <c r="J978" s="34"/>
      <c r="K978" s="33" t="s">
        <v>134</v>
      </c>
      <c r="L978" s="32">
        <v>3</v>
      </c>
      <c r="M978" s="32"/>
      <c r="N978" s="32">
        <v>1</v>
      </c>
      <c r="O978" s="32">
        <v>15</v>
      </c>
      <c r="P978" s="33"/>
      <c r="Q978" s="33"/>
      <c r="R978" s="33"/>
      <c r="S978" s="33"/>
      <c r="T978" s="33"/>
      <c r="U978" s="33"/>
      <c r="V978" s="34" t="s">
        <v>100</v>
      </c>
      <c r="W978" s="33" t="s">
        <v>4414</v>
      </c>
      <c r="X978" s="33"/>
      <c r="Y978" s="31" t="s">
        <v>1318</v>
      </c>
    </row>
    <row r="979" spans="1:25" ht="25.5" x14ac:dyDescent="0.2">
      <c r="A979" s="30" t="s">
        <v>95</v>
      </c>
      <c r="B979" s="33"/>
      <c r="C979" s="30" t="s">
        <v>4415</v>
      </c>
      <c r="D979" s="33">
        <v>1868</v>
      </c>
      <c r="E979" s="30" t="s">
        <v>4416</v>
      </c>
      <c r="F979" s="34"/>
      <c r="G979" s="34"/>
      <c r="H979" s="34"/>
      <c r="I979" s="34" t="s">
        <v>77</v>
      </c>
      <c r="J979" s="34"/>
      <c r="K979" s="33" t="s">
        <v>99</v>
      </c>
      <c r="L979" s="32"/>
      <c r="M979" s="32"/>
      <c r="N979" s="32" t="s">
        <v>4417</v>
      </c>
      <c r="O979" s="32" t="s">
        <v>4417</v>
      </c>
      <c r="P979" s="33"/>
      <c r="Q979" s="33"/>
      <c r="R979" s="33"/>
      <c r="S979" s="33"/>
      <c r="T979" s="33"/>
      <c r="U979" s="33"/>
      <c r="V979" s="34" t="s">
        <v>136</v>
      </c>
      <c r="W979" s="33" t="s">
        <v>4418</v>
      </c>
      <c r="X979" s="33"/>
      <c r="Y979" s="31" t="s">
        <v>102</v>
      </c>
    </row>
    <row r="980" spans="1:25" ht="25.5" x14ac:dyDescent="0.2">
      <c r="A980" s="30" t="s">
        <v>95</v>
      </c>
      <c r="B980" s="33"/>
      <c r="C980" s="30" t="s">
        <v>4419</v>
      </c>
      <c r="D980" s="33">
        <v>1867</v>
      </c>
      <c r="E980" s="30" t="s">
        <v>4420</v>
      </c>
      <c r="F980" s="34"/>
      <c r="G980" s="34"/>
      <c r="H980" s="34"/>
      <c r="I980" s="34" t="s">
        <v>77</v>
      </c>
      <c r="J980" s="34"/>
      <c r="K980" s="33" t="s">
        <v>99</v>
      </c>
      <c r="L980" s="32"/>
      <c r="M980" s="32"/>
      <c r="N980" s="32"/>
      <c r="O980" s="32"/>
      <c r="P980" s="33"/>
      <c r="Q980" s="33"/>
      <c r="R980" s="33"/>
      <c r="S980" s="33"/>
      <c r="T980" s="33"/>
      <c r="U980" s="33"/>
      <c r="V980" s="34" t="s">
        <v>136</v>
      </c>
      <c r="W980" s="33" t="s">
        <v>4421</v>
      </c>
      <c r="X980" s="33"/>
      <c r="Y980" s="31" t="s">
        <v>102</v>
      </c>
    </row>
    <row r="981" spans="1:25" ht="25.5" x14ac:dyDescent="0.2">
      <c r="A981" s="30" t="s">
        <v>95</v>
      </c>
      <c r="B981" s="33"/>
      <c r="C981" s="30" t="s">
        <v>4422</v>
      </c>
      <c r="D981" s="33">
        <v>1867</v>
      </c>
      <c r="E981" s="30" t="s">
        <v>4423</v>
      </c>
      <c r="F981" s="34" t="s">
        <v>77</v>
      </c>
      <c r="G981" s="34"/>
      <c r="H981" s="34" t="s">
        <v>77</v>
      </c>
      <c r="I981" s="34" t="s">
        <v>77</v>
      </c>
      <c r="J981" s="34"/>
      <c r="K981" s="33" t="s">
        <v>134</v>
      </c>
      <c r="L981" s="32"/>
      <c r="M981" s="32"/>
      <c r="N981" s="32">
        <v>392</v>
      </c>
      <c r="O981" s="32">
        <v>415</v>
      </c>
      <c r="P981" s="33"/>
      <c r="Q981" s="33"/>
      <c r="R981" s="33"/>
      <c r="S981" s="33"/>
      <c r="T981" s="33"/>
      <c r="U981" s="33"/>
      <c r="V981" s="34" t="s">
        <v>100</v>
      </c>
      <c r="W981" s="33"/>
      <c r="X981" s="33"/>
      <c r="Y981" s="31" t="s">
        <v>2771</v>
      </c>
    </row>
    <row r="982" spans="1:25" ht="25.5" x14ac:dyDescent="0.2">
      <c r="A982" s="30" t="s">
        <v>4424</v>
      </c>
      <c r="B982" s="33"/>
      <c r="C982" s="30" t="s">
        <v>4425</v>
      </c>
      <c r="D982" s="33">
        <v>1867</v>
      </c>
      <c r="E982" s="30" t="s">
        <v>3625</v>
      </c>
      <c r="F982" s="34" t="s">
        <v>77</v>
      </c>
      <c r="G982" s="34"/>
      <c r="H982" s="34" t="s">
        <v>77</v>
      </c>
      <c r="I982" s="34" t="s">
        <v>77</v>
      </c>
      <c r="J982" s="34"/>
      <c r="K982" s="33" t="s">
        <v>99</v>
      </c>
      <c r="L982" s="32"/>
      <c r="M982" s="32"/>
      <c r="N982" s="32">
        <v>345</v>
      </c>
      <c r="O982" s="32">
        <v>369</v>
      </c>
      <c r="P982" s="33"/>
      <c r="Q982" s="33"/>
      <c r="R982" s="33"/>
      <c r="S982" s="33"/>
      <c r="T982" s="33"/>
      <c r="U982" s="33"/>
      <c r="V982" s="34" t="s">
        <v>100</v>
      </c>
      <c r="W982" s="33"/>
      <c r="X982" s="33"/>
      <c r="Y982" s="31" t="s">
        <v>1318</v>
      </c>
    </row>
    <row r="983" spans="1:25" ht="25.5" x14ac:dyDescent="0.2">
      <c r="A983" s="30" t="s">
        <v>4426</v>
      </c>
      <c r="B983" s="33"/>
      <c r="C983" s="30" t="s">
        <v>4427</v>
      </c>
      <c r="D983" s="33">
        <v>1867</v>
      </c>
      <c r="E983" s="30" t="s">
        <v>4428</v>
      </c>
      <c r="F983" s="34" t="s">
        <v>77</v>
      </c>
      <c r="G983" s="34"/>
      <c r="H983" s="34" t="s">
        <v>77</v>
      </c>
      <c r="I983" s="34" t="s">
        <v>77</v>
      </c>
      <c r="J983" s="34"/>
      <c r="K983" s="33" t="s">
        <v>99</v>
      </c>
      <c r="L983" s="32"/>
      <c r="M983" s="32"/>
      <c r="N983" s="32">
        <v>345</v>
      </c>
      <c r="O983" s="32">
        <v>369</v>
      </c>
      <c r="P983" s="33"/>
      <c r="Q983" s="33"/>
      <c r="R983" s="33"/>
      <c r="S983" s="33"/>
      <c r="T983" s="33"/>
      <c r="U983" s="33"/>
      <c r="V983" s="34" t="s">
        <v>100</v>
      </c>
      <c r="W983" s="33" t="s">
        <v>4429</v>
      </c>
      <c r="X983" s="33"/>
      <c r="Y983" s="31" t="s">
        <v>94</v>
      </c>
    </row>
    <row r="984" spans="1:25" ht="25.5" x14ac:dyDescent="0.2">
      <c r="A984" s="30" t="s">
        <v>4430</v>
      </c>
      <c r="B984" s="33"/>
      <c r="C984" s="30" t="s">
        <v>4431</v>
      </c>
      <c r="D984" s="33">
        <v>1866</v>
      </c>
      <c r="E984" s="30" t="s">
        <v>4432</v>
      </c>
      <c r="F984" s="34" t="s">
        <v>77</v>
      </c>
      <c r="G984" s="34"/>
      <c r="H984" s="34" t="s">
        <v>77</v>
      </c>
      <c r="I984" s="34" t="s">
        <v>77</v>
      </c>
      <c r="J984" s="34"/>
      <c r="K984" s="33" t="s">
        <v>134</v>
      </c>
      <c r="L984" s="32"/>
      <c r="M984" s="32"/>
      <c r="N984" s="32" t="s">
        <v>4433</v>
      </c>
      <c r="O984" s="32" t="s">
        <v>4433</v>
      </c>
      <c r="P984" s="33"/>
      <c r="Q984" s="33" t="s">
        <v>4434</v>
      </c>
      <c r="R984" s="33"/>
      <c r="S984" s="33"/>
      <c r="T984" s="33"/>
      <c r="U984" s="33"/>
      <c r="V984" s="34" t="s">
        <v>136</v>
      </c>
      <c r="W984" s="33" t="s">
        <v>4435</v>
      </c>
      <c r="X984" s="33"/>
      <c r="Y984" s="31" t="s">
        <v>1867</v>
      </c>
    </row>
    <row r="985" spans="1:25" ht="38.25" x14ac:dyDescent="0.2">
      <c r="A985" s="30" t="s">
        <v>4110</v>
      </c>
      <c r="B985" s="33"/>
      <c r="C985" s="30" t="s">
        <v>4436</v>
      </c>
      <c r="D985" s="33">
        <v>1860</v>
      </c>
      <c r="E985" s="30" t="s">
        <v>88</v>
      </c>
      <c r="F985" s="34"/>
      <c r="G985" s="34"/>
      <c r="H985" s="34" t="s">
        <v>77</v>
      </c>
      <c r="I985" s="34"/>
      <c r="J985" s="34"/>
      <c r="K985" s="33" t="s">
        <v>218</v>
      </c>
      <c r="L985" s="32"/>
      <c r="M985" s="32"/>
      <c r="N985" s="32"/>
      <c r="O985" s="32"/>
      <c r="P985" s="33"/>
      <c r="Q985" s="33"/>
      <c r="R985" s="33"/>
      <c r="S985" s="33"/>
      <c r="T985" s="33"/>
      <c r="U985" s="33"/>
      <c r="V985" s="34" t="s">
        <v>92</v>
      </c>
      <c r="W985" s="33" t="s">
        <v>4437</v>
      </c>
      <c r="X985" s="33"/>
      <c r="Y985" s="31" t="s">
        <v>94</v>
      </c>
    </row>
    <row r="986" spans="1:25" ht="25.5" x14ac:dyDescent="0.2">
      <c r="A986" s="30" t="s">
        <v>118</v>
      </c>
      <c r="B986" s="33"/>
      <c r="C986" s="30" t="s">
        <v>4438</v>
      </c>
      <c r="D986" s="33">
        <v>1859</v>
      </c>
      <c r="E986" s="30" t="s">
        <v>4416</v>
      </c>
      <c r="F986" s="34"/>
      <c r="G986" s="34"/>
      <c r="H986" s="34"/>
      <c r="I986" s="34" t="s">
        <v>77</v>
      </c>
      <c r="J986" s="34"/>
      <c r="K986" s="33" t="s">
        <v>99</v>
      </c>
      <c r="L986" s="32"/>
      <c r="M986" s="32"/>
      <c r="N986" s="32" t="s">
        <v>1937</v>
      </c>
      <c r="O986" s="32" t="s">
        <v>1937</v>
      </c>
      <c r="P986" s="33"/>
      <c r="Q986" s="33"/>
      <c r="R986" s="33"/>
      <c r="S986" s="33"/>
      <c r="T986" s="33"/>
      <c r="U986" s="33"/>
      <c r="V986" s="34" t="s">
        <v>100</v>
      </c>
      <c r="W986" s="33" t="s">
        <v>4439</v>
      </c>
      <c r="X986" s="33"/>
      <c r="Y986" s="31" t="s">
        <v>102</v>
      </c>
    </row>
    <row r="987" spans="1:25" ht="38.25" x14ac:dyDescent="0.2">
      <c r="A987" s="30" t="s">
        <v>4110</v>
      </c>
      <c r="B987" s="33"/>
      <c r="C987" s="30" t="s">
        <v>4440</v>
      </c>
      <c r="D987" s="33">
        <v>1859</v>
      </c>
      <c r="E987" s="30" t="s">
        <v>88</v>
      </c>
      <c r="F987" s="34"/>
      <c r="G987" s="34"/>
      <c r="H987" s="34" t="s">
        <v>77</v>
      </c>
      <c r="I987" s="34"/>
      <c r="J987" s="34"/>
      <c r="K987" s="33" t="s">
        <v>218</v>
      </c>
      <c r="L987" s="32"/>
      <c r="M987" s="32"/>
      <c r="N987" s="32"/>
      <c r="O987" s="32"/>
      <c r="P987" s="33"/>
      <c r="Q987" s="33"/>
      <c r="R987" s="33"/>
      <c r="S987" s="33"/>
      <c r="T987" s="33"/>
      <c r="U987" s="33"/>
      <c r="V987" s="34" t="s">
        <v>92</v>
      </c>
      <c r="W987" s="33" t="s">
        <v>4437</v>
      </c>
      <c r="X987" s="33"/>
      <c r="Y987" s="31" t="s">
        <v>94</v>
      </c>
    </row>
    <row r="988" spans="1:25" ht="25.5" x14ac:dyDescent="0.2">
      <c r="A988" s="30" t="s">
        <v>4441</v>
      </c>
      <c r="B988" s="33"/>
      <c r="C988" s="30" t="s">
        <v>4442</v>
      </c>
      <c r="D988" s="33">
        <v>1857</v>
      </c>
      <c r="E988" s="30"/>
      <c r="F988" s="34" t="s">
        <v>77</v>
      </c>
      <c r="G988" s="34"/>
      <c r="H988" s="34" t="s">
        <v>77</v>
      </c>
      <c r="I988" s="34" t="s">
        <v>77</v>
      </c>
      <c r="J988" s="34"/>
      <c r="K988" s="33" t="s">
        <v>89</v>
      </c>
      <c r="L988" s="32"/>
      <c r="M988" s="32"/>
      <c r="N988" s="32"/>
      <c r="O988" s="32"/>
      <c r="P988" s="33"/>
      <c r="Q988" s="33"/>
      <c r="R988" s="33"/>
      <c r="S988" s="33"/>
      <c r="T988" s="33"/>
      <c r="U988" s="33"/>
      <c r="V988" s="34"/>
      <c r="W988" s="33" t="s">
        <v>4443</v>
      </c>
      <c r="X988" s="33"/>
      <c r="Y988" s="31"/>
    </row>
    <row r="989" spans="1:25" ht="38.25" x14ac:dyDescent="0.2">
      <c r="A989" s="30" t="s">
        <v>4444</v>
      </c>
      <c r="B989" s="33"/>
      <c r="C989" s="30" t="s">
        <v>4445</v>
      </c>
      <c r="D989" s="33">
        <v>1852</v>
      </c>
      <c r="E989" s="30" t="s">
        <v>4446</v>
      </c>
      <c r="F989" s="34"/>
      <c r="G989" s="34"/>
      <c r="H989" s="34" t="s">
        <v>77</v>
      </c>
      <c r="I989" s="34"/>
      <c r="J989" s="34"/>
      <c r="K989" s="33" t="s">
        <v>126</v>
      </c>
      <c r="L989" s="32"/>
      <c r="M989" s="32"/>
      <c r="N989" s="32" t="s">
        <v>2833</v>
      </c>
      <c r="O989" s="32" t="s">
        <v>2833</v>
      </c>
      <c r="P989" s="33"/>
      <c r="Q989" s="33"/>
      <c r="R989" s="33"/>
      <c r="S989" s="33"/>
      <c r="T989" s="33"/>
      <c r="U989" s="33"/>
      <c r="V989" s="34" t="s">
        <v>92</v>
      </c>
      <c r="W989" s="33" t="s">
        <v>4447</v>
      </c>
      <c r="X989" s="33"/>
      <c r="Y989" s="31" t="s">
        <v>94</v>
      </c>
    </row>
    <row r="990" spans="1:25" ht="25.5" x14ac:dyDescent="0.2">
      <c r="A990" s="30" t="s">
        <v>4448</v>
      </c>
      <c r="B990" s="33"/>
      <c r="C990" s="30" t="s">
        <v>4449</v>
      </c>
      <c r="D990" s="33">
        <v>1852</v>
      </c>
      <c r="E990" s="30" t="s">
        <v>4450</v>
      </c>
      <c r="F990" s="45" t="s">
        <v>1986</v>
      </c>
      <c r="G990" s="45" t="s">
        <v>1986</v>
      </c>
      <c r="H990" s="45" t="s">
        <v>1986</v>
      </c>
      <c r="I990" s="45" t="s">
        <v>1986</v>
      </c>
      <c r="J990" s="34"/>
      <c r="K990" s="33" t="s">
        <v>134</v>
      </c>
      <c r="L990" s="32"/>
      <c r="M990" s="32"/>
      <c r="N990" s="32" t="s">
        <v>4451</v>
      </c>
      <c r="O990" s="32" t="s">
        <v>4451</v>
      </c>
      <c r="P990" s="33"/>
      <c r="Q990" s="33" t="s">
        <v>4452</v>
      </c>
      <c r="R990" s="33"/>
      <c r="S990" s="33"/>
      <c r="T990" s="33"/>
      <c r="U990" s="33"/>
      <c r="V990" s="34" t="s">
        <v>136</v>
      </c>
      <c r="W990" s="33" t="s">
        <v>4453</v>
      </c>
      <c r="X990" s="33"/>
      <c r="Y990" s="31" t="s">
        <v>2393</v>
      </c>
    </row>
    <row r="991" spans="1:25" ht="38.25" x14ac:dyDescent="0.2">
      <c r="A991" s="30" t="s">
        <v>4454</v>
      </c>
      <c r="B991" s="33"/>
      <c r="C991" s="30" t="s">
        <v>4455</v>
      </c>
      <c r="D991" s="33">
        <v>1851</v>
      </c>
      <c r="E991" s="30" t="s">
        <v>4456</v>
      </c>
      <c r="F991" s="45"/>
      <c r="G991" s="45"/>
      <c r="H991" s="45">
        <v>2</v>
      </c>
      <c r="I991" s="45">
        <v>2</v>
      </c>
      <c r="J991" s="34"/>
      <c r="K991" s="33" t="s">
        <v>134</v>
      </c>
      <c r="L991" s="32"/>
      <c r="M991" s="32"/>
      <c r="N991" s="32" t="s">
        <v>4457</v>
      </c>
      <c r="O991" s="32" t="s">
        <v>4457</v>
      </c>
      <c r="P991" s="33"/>
      <c r="Q991" s="33"/>
      <c r="R991" s="33"/>
      <c r="S991" s="33"/>
      <c r="T991" s="33"/>
      <c r="U991" s="33"/>
      <c r="V991" s="34" t="s">
        <v>136</v>
      </c>
      <c r="W991" s="33" t="s">
        <v>4458</v>
      </c>
      <c r="X991" s="33"/>
      <c r="Y991" s="31" t="s">
        <v>2969</v>
      </c>
    </row>
    <row r="992" spans="1:25" ht="38.25" x14ac:dyDescent="0.2">
      <c r="A992" s="30" t="s">
        <v>4459</v>
      </c>
      <c r="B992" s="33"/>
      <c r="C992" s="30" t="s">
        <v>4460</v>
      </c>
      <c r="D992" s="33">
        <v>1851</v>
      </c>
      <c r="E992" s="30" t="s">
        <v>4461</v>
      </c>
      <c r="F992" s="45" t="s">
        <v>1986</v>
      </c>
      <c r="G992" s="45"/>
      <c r="H992" s="45" t="s">
        <v>1986</v>
      </c>
      <c r="I992" s="45" t="s">
        <v>1986</v>
      </c>
      <c r="J992" s="34"/>
      <c r="K992" s="33" t="s">
        <v>218</v>
      </c>
      <c r="L992" s="32"/>
      <c r="M992" s="32"/>
      <c r="N992" s="32">
        <v>127</v>
      </c>
      <c r="O992" s="32">
        <v>132</v>
      </c>
      <c r="P992" s="33"/>
      <c r="Q992" s="33"/>
      <c r="R992" s="33"/>
      <c r="S992" s="33"/>
      <c r="T992" s="33"/>
      <c r="U992" s="33"/>
      <c r="V992" s="34" t="s">
        <v>100</v>
      </c>
      <c r="W992" s="33"/>
      <c r="X992" s="33"/>
      <c r="Y992" s="31" t="s">
        <v>114</v>
      </c>
    </row>
    <row r="993" spans="1:25" ht="38.25" x14ac:dyDescent="0.2">
      <c r="A993" s="30" t="s">
        <v>4110</v>
      </c>
      <c r="B993" s="33"/>
      <c r="C993" s="30" t="s">
        <v>4462</v>
      </c>
      <c r="D993" s="33">
        <v>1849</v>
      </c>
      <c r="E993" s="30" t="s">
        <v>88</v>
      </c>
      <c r="F993" s="34"/>
      <c r="G993" s="34"/>
      <c r="H993" s="34" t="s">
        <v>77</v>
      </c>
      <c r="I993" s="34"/>
      <c r="J993" s="34"/>
      <c r="K993" s="33" t="s">
        <v>89</v>
      </c>
      <c r="L993" s="32"/>
      <c r="M993" s="32"/>
      <c r="N993" s="32" t="s">
        <v>1889</v>
      </c>
      <c r="O993" s="32" t="s">
        <v>1889</v>
      </c>
      <c r="P993" s="33"/>
      <c r="Q993" s="33"/>
      <c r="R993" s="33"/>
      <c r="S993" s="33"/>
      <c r="T993" s="33"/>
      <c r="U993" s="33"/>
      <c r="V993" s="34" t="s">
        <v>92</v>
      </c>
      <c r="W993" s="33" t="s">
        <v>4463</v>
      </c>
      <c r="X993" s="33"/>
      <c r="Y993" s="31" t="s">
        <v>94</v>
      </c>
    </row>
    <row r="994" spans="1:25" ht="51" x14ac:dyDescent="0.2">
      <c r="A994" s="30" t="s">
        <v>4464</v>
      </c>
      <c r="B994" s="33"/>
      <c r="C994" s="30" t="s">
        <v>4465</v>
      </c>
      <c r="D994" s="33">
        <v>1848</v>
      </c>
      <c r="E994" s="30" t="s">
        <v>4466</v>
      </c>
      <c r="F994" s="34"/>
      <c r="G994" s="34"/>
      <c r="H994" s="34"/>
      <c r="I994" s="34" t="s">
        <v>77</v>
      </c>
      <c r="J994" s="34"/>
      <c r="K994" s="33" t="s">
        <v>89</v>
      </c>
      <c r="L994" s="32"/>
      <c r="M994" s="32"/>
      <c r="N994" s="32" t="s">
        <v>1592</v>
      </c>
      <c r="O994" s="32" t="s">
        <v>1592</v>
      </c>
      <c r="P994" s="33"/>
      <c r="Q994" s="33"/>
      <c r="R994" s="33"/>
      <c r="S994" s="33"/>
      <c r="T994" s="33"/>
      <c r="U994" s="33"/>
      <c r="V994" s="34" t="s">
        <v>2351</v>
      </c>
      <c r="W994" s="33" t="s">
        <v>4467</v>
      </c>
      <c r="X994" s="33"/>
      <c r="Y994" s="31" t="s">
        <v>102</v>
      </c>
    </row>
    <row r="995" spans="1:25" ht="38.25" x14ac:dyDescent="0.2">
      <c r="A995" s="30" t="s">
        <v>4468</v>
      </c>
      <c r="B995" s="33"/>
      <c r="C995" s="30" t="s">
        <v>4469</v>
      </c>
      <c r="D995" s="33">
        <v>1848</v>
      </c>
      <c r="E995" s="30" t="s">
        <v>4470</v>
      </c>
      <c r="F995" s="34"/>
      <c r="G995" s="34"/>
      <c r="H995" s="34"/>
      <c r="I995" s="34" t="s">
        <v>77</v>
      </c>
      <c r="J995" s="34"/>
      <c r="K995" s="33" t="s">
        <v>134</v>
      </c>
      <c r="L995" s="32"/>
      <c r="M995" s="32"/>
      <c r="N995" s="32" t="s">
        <v>3622</v>
      </c>
      <c r="O995" s="32" t="s">
        <v>3622</v>
      </c>
      <c r="P995" s="33"/>
      <c r="Q995" s="33"/>
      <c r="R995" s="33"/>
      <c r="S995" s="33"/>
      <c r="T995" s="33"/>
      <c r="U995" s="33"/>
      <c r="V995" s="34" t="s">
        <v>136</v>
      </c>
      <c r="W995" s="33" t="s">
        <v>4471</v>
      </c>
      <c r="X995" s="33"/>
      <c r="Y995" s="31" t="s">
        <v>1867</v>
      </c>
    </row>
    <row r="996" spans="1:25" ht="51" x14ac:dyDescent="0.2">
      <c r="A996" s="30" t="s">
        <v>4472</v>
      </c>
      <c r="B996" s="33"/>
      <c r="C996" s="30" t="s">
        <v>4473</v>
      </c>
      <c r="D996" s="33">
        <v>1845</v>
      </c>
      <c r="E996" s="30" t="s">
        <v>4474</v>
      </c>
      <c r="F996" s="45" t="s">
        <v>2310</v>
      </c>
      <c r="G996" s="45"/>
      <c r="H996" s="45" t="s">
        <v>4475</v>
      </c>
      <c r="I996" s="45" t="s">
        <v>4475</v>
      </c>
      <c r="J996" s="34"/>
      <c r="K996" s="33" t="s">
        <v>89</v>
      </c>
      <c r="L996" s="32"/>
      <c r="M996" s="32"/>
      <c r="N996" s="32">
        <v>1</v>
      </c>
      <c r="O996" s="32">
        <v>47</v>
      </c>
      <c r="P996" s="33"/>
      <c r="Q996" s="33"/>
      <c r="R996" s="33"/>
      <c r="S996" s="33"/>
      <c r="T996" s="33"/>
      <c r="U996" s="33"/>
      <c r="V996" s="34" t="s">
        <v>92</v>
      </c>
      <c r="W996" s="33" t="s">
        <v>4476</v>
      </c>
      <c r="X996" s="33"/>
      <c r="Y996" s="31" t="s">
        <v>114</v>
      </c>
    </row>
    <row r="997" spans="1:25" ht="25.5" x14ac:dyDescent="0.2">
      <c r="A997" s="30" t="s">
        <v>4477</v>
      </c>
      <c r="B997" s="33"/>
      <c r="C997" s="30" t="s">
        <v>4478</v>
      </c>
      <c r="D997" s="33">
        <v>1845</v>
      </c>
      <c r="E997" s="30" t="s">
        <v>4479</v>
      </c>
      <c r="F997" s="45" t="s">
        <v>2310</v>
      </c>
      <c r="G997" s="45"/>
      <c r="H997" s="45" t="s">
        <v>2310</v>
      </c>
      <c r="I997" s="45" t="s">
        <v>2310</v>
      </c>
      <c r="J997" s="34"/>
      <c r="K997" s="33" t="s">
        <v>218</v>
      </c>
      <c r="L997" s="32"/>
      <c r="M997" s="32"/>
      <c r="N997" s="32" t="s">
        <v>4480</v>
      </c>
      <c r="O997" s="32" t="s">
        <v>4480</v>
      </c>
      <c r="P997" s="33"/>
      <c r="Q997" s="33"/>
      <c r="R997" s="33"/>
      <c r="S997" s="33"/>
      <c r="T997" s="33"/>
      <c r="U997" s="33"/>
      <c r="V997" s="34"/>
      <c r="W997" s="33"/>
      <c r="X997" s="33"/>
      <c r="Y997" s="31" t="s">
        <v>114</v>
      </c>
    </row>
    <row r="998" spans="1:25" ht="63.75" x14ac:dyDescent="0.2">
      <c r="A998" s="30" t="s">
        <v>4481</v>
      </c>
      <c r="B998" s="33"/>
      <c r="C998" s="30" t="s">
        <v>4482</v>
      </c>
      <c r="D998" s="33">
        <v>1844</v>
      </c>
      <c r="E998" s="30" t="s">
        <v>4483</v>
      </c>
      <c r="F998" s="34" t="s">
        <v>77</v>
      </c>
      <c r="G998" s="34"/>
      <c r="H998" s="34"/>
      <c r="I998" s="34"/>
      <c r="J998" s="34"/>
      <c r="K998" s="33" t="s">
        <v>412</v>
      </c>
      <c r="L998" s="32"/>
      <c r="M998" s="32"/>
      <c r="N998" s="32" t="s">
        <v>3178</v>
      </c>
      <c r="O998" s="32" t="s">
        <v>3178</v>
      </c>
      <c r="P998" s="33"/>
      <c r="Q998" s="33"/>
      <c r="R998" s="33"/>
      <c r="S998" s="33"/>
      <c r="T998" s="33"/>
      <c r="U998" s="33"/>
      <c r="V998" s="34" t="s">
        <v>136</v>
      </c>
      <c r="W998" s="33"/>
      <c r="X998" s="33"/>
      <c r="Y998" s="31" t="s">
        <v>1841</v>
      </c>
    </row>
    <row r="999" spans="1:25" ht="25.5" x14ac:dyDescent="0.2">
      <c r="A999" s="30" t="s">
        <v>4484</v>
      </c>
      <c r="B999" s="33"/>
      <c r="C999" s="30" t="s">
        <v>4485</v>
      </c>
      <c r="D999" s="33">
        <v>1842</v>
      </c>
      <c r="E999" s="30" t="s">
        <v>88</v>
      </c>
      <c r="F999" s="34"/>
      <c r="G999" s="34"/>
      <c r="H999" s="34" t="s">
        <v>77</v>
      </c>
      <c r="I999" s="34"/>
      <c r="J999" s="34"/>
      <c r="K999" s="33" t="s">
        <v>218</v>
      </c>
      <c r="L999" s="32"/>
      <c r="M999" s="32"/>
      <c r="N999" s="32"/>
      <c r="O999" s="32"/>
      <c r="P999" s="33"/>
      <c r="Q999" s="33"/>
      <c r="R999" s="33"/>
      <c r="S999" s="33"/>
      <c r="T999" s="33"/>
      <c r="U999" s="33"/>
      <c r="V999" s="34" t="s">
        <v>92</v>
      </c>
      <c r="W999" s="33" t="s">
        <v>4486</v>
      </c>
      <c r="X999" s="33"/>
      <c r="Y999" s="31" t="s">
        <v>94</v>
      </c>
    </row>
    <row r="1000" spans="1:25" ht="38.25" x14ac:dyDescent="0.2">
      <c r="A1000" s="30" t="s">
        <v>4487</v>
      </c>
      <c r="B1000" s="33"/>
      <c r="C1000" s="30" t="s">
        <v>4488</v>
      </c>
      <c r="D1000" s="33">
        <v>1841</v>
      </c>
      <c r="E1000" s="30" t="s">
        <v>4489</v>
      </c>
      <c r="F1000" s="34"/>
      <c r="G1000" s="34"/>
      <c r="H1000" s="34"/>
      <c r="I1000" s="34" t="s">
        <v>77</v>
      </c>
      <c r="J1000" s="34"/>
      <c r="K1000" s="33" t="s">
        <v>218</v>
      </c>
      <c r="L1000" s="32"/>
      <c r="M1000" s="32"/>
      <c r="N1000" s="32" t="s">
        <v>4490</v>
      </c>
      <c r="O1000" s="32" t="s">
        <v>4490</v>
      </c>
      <c r="P1000" s="33"/>
      <c r="Q1000" s="33"/>
      <c r="R1000" s="33"/>
      <c r="S1000" s="33"/>
      <c r="T1000" s="33"/>
      <c r="U1000" s="33"/>
      <c r="V1000" s="34" t="s">
        <v>136</v>
      </c>
      <c r="W1000" s="33" t="s">
        <v>4491</v>
      </c>
      <c r="X1000" s="33"/>
      <c r="Y1000" s="31" t="s">
        <v>1867</v>
      </c>
    </row>
    <row r="1001" spans="1:25" ht="51" x14ac:dyDescent="0.2">
      <c r="A1001" s="30" t="s">
        <v>4492</v>
      </c>
      <c r="B1001" s="33"/>
      <c r="C1001" s="30" t="s">
        <v>4493</v>
      </c>
      <c r="D1001" s="33">
        <v>1840</v>
      </c>
      <c r="E1001" s="30" t="s">
        <v>4494</v>
      </c>
      <c r="F1001" s="34"/>
      <c r="G1001" s="34"/>
      <c r="H1001" s="34"/>
      <c r="I1001" s="34" t="s">
        <v>77</v>
      </c>
      <c r="J1001" s="34"/>
      <c r="K1001" s="33" t="s">
        <v>218</v>
      </c>
      <c r="L1001" s="32"/>
      <c r="M1001" s="32"/>
      <c r="N1001" s="32" t="s">
        <v>4495</v>
      </c>
      <c r="O1001" s="32" t="s">
        <v>4495</v>
      </c>
      <c r="P1001" s="33"/>
      <c r="Q1001" t="s">
        <v>4496</v>
      </c>
      <c r="R1001" s="33"/>
      <c r="S1001" s="33"/>
      <c r="T1001" s="33"/>
      <c r="U1001" s="33"/>
      <c r="V1001" s="34" t="s">
        <v>136</v>
      </c>
      <c r="W1001" s="33"/>
      <c r="X1001" s="33"/>
      <c r="Y1001" s="31" t="s">
        <v>1484</v>
      </c>
    </row>
    <row r="1002" spans="1:25" ht="76.5" x14ac:dyDescent="0.2">
      <c r="A1002" s="30" t="s">
        <v>4497</v>
      </c>
      <c r="B1002" s="33"/>
      <c r="C1002" s="30" t="s">
        <v>4498</v>
      </c>
      <c r="D1002" s="33">
        <v>1840</v>
      </c>
      <c r="E1002" s="30" t="s">
        <v>4499</v>
      </c>
      <c r="F1002" s="34"/>
      <c r="G1002" s="34"/>
      <c r="H1002" s="34"/>
      <c r="I1002" s="34" t="s">
        <v>77</v>
      </c>
      <c r="J1002" s="34"/>
      <c r="K1002" s="33" t="s">
        <v>117</v>
      </c>
      <c r="L1002" s="32"/>
      <c r="M1002" s="32"/>
      <c r="N1002" s="32" t="s">
        <v>4500</v>
      </c>
      <c r="O1002" s="32" t="s">
        <v>4500</v>
      </c>
      <c r="P1002" s="33"/>
      <c r="Q1002" s="33"/>
      <c r="R1002" s="33"/>
      <c r="S1002" s="33"/>
      <c r="T1002" s="33"/>
      <c r="U1002" s="33"/>
      <c r="V1002" s="34" t="s">
        <v>136</v>
      </c>
      <c r="W1002" s="33" t="s">
        <v>4501</v>
      </c>
      <c r="X1002" s="33"/>
      <c r="Y1002" s="31" t="s">
        <v>102</v>
      </c>
    </row>
    <row r="1003" spans="1:25" ht="38.25" x14ac:dyDescent="0.2">
      <c r="A1003" s="30" t="s">
        <v>4502</v>
      </c>
      <c r="B1003" s="33"/>
      <c r="C1003" s="30" t="s">
        <v>4503</v>
      </c>
      <c r="D1003" s="33">
        <v>1840</v>
      </c>
      <c r="E1003" s="30" t="s">
        <v>4504</v>
      </c>
      <c r="F1003" s="45" t="s">
        <v>2310</v>
      </c>
      <c r="G1003" s="45"/>
      <c r="H1003" s="45" t="s">
        <v>2310</v>
      </c>
      <c r="I1003" s="45" t="s">
        <v>2310</v>
      </c>
      <c r="J1003" s="34"/>
      <c r="K1003" s="33" t="s">
        <v>218</v>
      </c>
      <c r="L1003" s="32"/>
      <c r="M1003" s="32"/>
      <c r="N1003" s="32" t="s">
        <v>2191</v>
      </c>
      <c r="O1003" s="32" t="s">
        <v>2191</v>
      </c>
      <c r="P1003" s="33"/>
      <c r="Q1003" s="33" t="s">
        <v>4505</v>
      </c>
      <c r="R1003" s="33"/>
      <c r="S1003" s="33"/>
      <c r="T1003" s="33"/>
      <c r="U1003" s="33"/>
      <c r="V1003" s="34" t="s">
        <v>136</v>
      </c>
      <c r="W1003" s="33" t="s">
        <v>4506</v>
      </c>
      <c r="X1003" s="33"/>
      <c r="Y1003" s="31" t="s">
        <v>4507</v>
      </c>
    </row>
    <row r="1004" spans="1:25" ht="25.5" x14ac:dyDescent="0.2">
      <c r="A1004" s="30" t="s">
        <v>4508</v>
      </c>
      <c r="B1004" s="33"/>
      <c r="C1004" s="30" t="s">
        <v>4509</v>
      </c>
      <c r="D1004" s="33">
        <v>1838</v>
      </c>
      <c r="E1004" s="30" t="s">
        <v>88</v>
      </c>
      <c r="F1004" s="34"/>
      <c r="G1004" s="34"/>
      <c r="H1004" s="34" t="s">
        <v>77</v>
      </c>
      <c r="I1004" s="34"/>
      <c r="J1004" s="34"/>
      <c r="K1004" s="33" t="s">
        <v>412</v>
      </c>
      <c r="L1004" s="32"/>
      <c r="M1004" s="32"/>
      <c r="N1004" s="32" t="s">
        <v>4510</v>
      </c>
      <c r="O1004" s="32" t="s">
        <v>4510</v>
      </c>
      <c r="P1004" s="33"/>
      <c r="Q1004" s="33"/>
      <c r="R1004" s="33"/>
      <c r="S1004" s="33"/>
      <c r="T1004" s="33"/>
      <c r="U1004" s="33"/>
      <c r="V1004" s="34" t="s">
        <v>92</v>
      </c>
      <c r="W1004" s="33" t="s">
        <v>4511</v>
      </c>
      <c r="X1004" s="33"/>
      <c r="Y1004" s="31" t="s">
        <v>94</v>
      </c>
    </row>
    <row r="1005" spans="1:25" ht="51.75" customHeight="1" x14ac:dyDescent="0.2">
      <c r="A1005" s="30" t="s">
        <v>4512</v>
      </c>
      <c r="B1005" s="33"/>
      <c r="C1005" s="30" t="s">
        <v>4513</v>
      </c>
      <c r="D1005" s="33">
        <v>1836</v>
      </c>
      <c r="E1005" s="30" t="s">
        <v>4514</v>
      </c>
      <c r="F1005" s="34" t="s">
        <v>77</v>
      </c>
      <c r="G1005" s="34"/>
      <c r="H1005" s="34" t="s">
        <v>77</v>
      </c>
      <c r="I1005" s="34" t="s">
        <v>77</v>
      </c>
      <c r="J1005" s="34"/>
      <c r="K1005" s="33" t="s">
        <v>134</v>
      </c>
      <c r="L1005" s="32"/>
      <c r="M1005" s="32"/>
      <c r="N1005" s="32"/>
      <c r="O1005" s="32"/>
      <c r="P1005" s="33"/>
      <c r="Q1005" s="33"/>
      <c r="R1005" s="33"/>
      <c r="S1005" s="33"/>
      <c r="T1005" s="33"/>
      <c r="U1005" s="33"/>
      <c r="V1005" s="34" t="s">
        <v>136</v>
      </c>
      <c r="W1005" s="33"/>
      <c r="X1005" s="33"/>
      <c r="Y1005" s="31" t="s">
        <v>1579</v>
      </c>
    </row>
    <row r="1006" spans="1:25" ht="45" customHeight="1" x14ac:dyDescent="0.2">
      <c r="A1006" s="30" t="s">
        <v>4515</v>
      </c>
      <c r="B1006" s="33"/>
      <c r="C1006" s="30" t="s">
        <v>4513</v>
      </c>
      <c r="D1006" s="33">
        <v>1836</v>
      </c>
      <c r="E1006" s="30" t="s">
        <v>4516</v>
      </c>
      <c r="F1006" s="34" t="s">
        <v>77</v>
      </c>
      <c r="G1006" s="34"/>
      <c r="H1006" s="34" t="s">
        <v>77</v>
      </c>
      <c r="I1006" s="34" t="s">
        <v>77</v>
      </c>
      <c r="J1006" s="34"/>
      <c r="K1006" s="33" t="s">
        <v>134</v>
      </c>
      <c r="L1006" s="32"/>
      <c r="M1006" s="32"/>
      <c r="N1006" s="32" t="s">
        <v>3425</v>
      </c>
      <c r="O1006" s="32" t="s">
        <v>3425</v>
      </c>
      <c r="P1006" s="33"/>
      <c r="Q1006" s="33"/>
      <c r="R1006" s="33"/>
      <c r="S1006" s="33"/>
      <c r="T1006" s="33"/>
      <c r="U1006" s="33"/>
      <c r="V1006" s="34" t="s">
        <v>136</v>
      </c>
      <c r="W1006" s="33" t="s">
        <v>4517</v>
      </c>
      <c r="X1006" s="33"/>
      <c r="Y1006" s="31" t="s">
        <v>1353</v>
      </c>
    </row>
    <row r="1007" spans="1:25" ht="45" customHeight="1" x14ac:dyDescent="0.2">
      <c r="A1007" s="30" t="s">
        <v>4518</v>
      </c>
      <c r="B1007" s="33"/>
      <c r="C1007" s="30" t="s">
        <v>4519</v>
      </c>
      <c r="D1007" s="33">
        <v>1834</v>
      </c>
      <c r="E1007" s="30" t="s">
        <v>4319</v>
      </c>
      <c r="F1007" s="45" t="s">
        <v>121</v>
      </c>
      <c r="G1007" s="45"/>
      <c r="H1007" s="45" t="s">
        <v>121</v>
      </c>
      <c r="I1007" s="34"/>
      <c r="J1007" s="34"/>
      <c r="K1007" s="33" t="s">
        <v>89</v>
      </c>
      <c r="L1007" s="32"/>
      <c r="M1007" s="32"/>
      <c r="N1007" s="32" t="s">
        <v>4520</v>
      </c>
      <c r="O1007" s="32" t="s">
        <v>4520</v>
      </c>
      <c r="P1007" s="33"/>
      <c r="Q1007" s="33"/>
      <c r="R1007" s="33"/>
      <c r="S1007" s="33"/>
      <c r="T1007" s="33"/>
      <c r="U1007" s="33"/>
      <c r="V1007" s="34" t="s">
        <v>100</v>
      </c>
      <c r="W1007" s="33" t="s">
        <v>4521</v>
      </c>
      <c r="X1007" s="33"/>
      <c r="Y1007" s="31" t="s">
        <v>2969</v>
      </c>
    </row>
    <row r="1008" spans="1:25" ht="45" customHeight="1" x14ac:dyDescent="0.2">
      <c r="A1008" s="30" t="s">
        <v>4110</v>
      </c>
      <c r="B1008" s="33"/>
      <c r="C1008" s="30" t="s">
        <v>4522</v>
      </c>
      <c r="D1008" s="33">
        <v>1815</v>
      </c>
      <c r="E1008" s="30" t="s">
        <v>88</v>
      </c>
      <c r="F1008" s="34"/>
      <c r="G1008" s="34"/>
      <c r="H1008" s="34" t="s">
        <v>77</v>
      </c>
      <c r="I1008" s="34"/>
      <c r="J1008" s="34"/>
      <c r="K1008" s="33" t="s">
        <v>218</v>
      </c>
      <c r="L1008" s="32"/>
      <c r="M1008" s="32"/>
      <c r="N1008" s="32"/>
      <c r="O1008" s="32"/>
      <c r="P1008" s="33"/>
      <c r="Q1008" s="33"/>
      <c r="R1008" s="33"/>
      <c r="S1008" s="33"/>
      <c r="T1008" s="33"/>
      <c r="U1008" s="33"/>
      <c r="V1008" s="34" t="s">
        <v>92</v>
      </c>
      <c r="W1008" s="33" t="s">
        <v>4523</v>
      </c>
      <c r="X1008" s="33"/>
      <c r="Y1008" s="31" t="s">
        <v>94</v>
      </c>
    </row>
    <row r="1009" spans="1:25" ht="15" customHeight="1" x14ac:dyDescent="0.2">
      <c r="A1009" s="30" t="s">
        <v>4524</v>
      </c>
      <c r="B1009" s="33"/>
      <c r="C1009" s="30" t="s">
        <v>4525</v>
      </c>
      <c r="D1009" s="33">
        <v>1814</v>
      </c>
      <c r="E1009" s="30"/>
      <c r="F1009" s="34" t="s">
        <v>77</v>
      </c>
      <c r="G1009" s="34"/>
      <c r="H1009" s="34" t="s">
        <v>77</v>
      </c>
      <c r="I1009" s="34" t="s">
        <v>77</v>
      </c>
      <c r="J1009" s="34"/>
      <c r="K1009" s="33" t="s">
        <v>155</v>
      </c>
      <c r="L1009" s="32"/>
      <c r="M1009" s="32"/>
      <c r="N1009" s="32"/>
      <c r="O1009" s="32"/>
      <c r="P1009" s="33"/>
      <c r="Q1009" s="33"/>
      <c r="R1009" s="33"/>
      <c r="S1009" s="33"/>
      <c r="T1009" s="33"/>
      <c r="U1009" s="33"/>
      <c r="V1009" s="34"/>
      <c r="W1009" s="33" t="s">
        <v>4526</v>
      </c>
      <c r="X1009" s="33"/>
      <c r="Y1009" s="31"/>
    </row>
    <row r="1010" spans="1:25" ht="45" customHeight="1" x14ac:dyDescent="0.2">
      <c r="A1010" s="30" t="s">
        <v>4527</v>
      </c>
      <c r="B1010" s="33"/>
      <c r="C1010" s="30" t="s">
        <v>4528</v>
      </c>
      <c r="D1010" s="33">
        <v>1803</v>
      </c>
      <c r="E1010" s="30"/>
      <c r="F1010" s="34" t="s">
        <v>77</v>
      </c>
      <c r="G1010" s="34"/>
      <c r="H1010" s="34" t="s">
        <v>77</v>
      </c>
      <c r="I1010" s="34" t="s">
        <v>77</v>
      </c>
      <c r="J1010" s="34"/>
      <c r="K1010" s="33" t="s">
        <v>134</v>
      </c>
      <c r="L1010" s="32"/>
      <c r="M1010" s="32"/>
      <c r="N1010" s="32" t="s">
        <v>4216</v>
      </c>
      <c r="O1010" s="32" t="s">
        <v>4216</v>
      </c>
      <c r="P1010" s="33"/>
      <c r="Q1010" s="33"/>
      <c r="R1010" s="33"/>
      <c r="S1010" s="33"/>
      <c r="T1010" s="33"/>
      <c r="U1010" s="33"/>
      <c r="V1010" s="34" t="s">
        <v>136</v>
      </c>
      <c r="W1010" s="33" t="s">
        <v>4529</v>
      </c>
      <c r="X1010" s="33"/>
      <c r="Y1010" s="31" t="s">
        <v>1644</v>
      </c>
    </row>
    <row r="1011" spans="1:25" ht="30" customHeight="1" x14ac:dyDescent="0.2">
      <c r="A1011" s="30" t="s">
        <v>4110</v>
      </c>
      <c r="B1011" s="33"/>
      <c r="C1011" s="30" t="s">
        <v>4530</v>
      </c>
      <c r="D1011" s="33">
        <v>1801</v>
      </c>
      <c r="E1011" s="30" t="s">
        <v>88</v>
      </c>
      <c r="F1011" s="34"/>
      <c r="G1011" s="34"/>
      <c r="H1011" s="34" t="s">
        <v>77</v>
      </c>
      <c r="I1011" s="34"/>
      <c r="J1011" s="34"/>
      <c r="K1011" s="33" t="s">
        <v>89</v>
      </c>
      <c r="L1011" s="32"/>
      <c r="M1011" s="32"/>
      <c r="N1011" s="32" t="s">
        <v>1958</v>
      </c>
      <c r="O1011" s="32" t="s">
        <v>1958</v>
      </c>
      <c r="P1011" s="33"/>
      <c r="Q1011" s="33"/>
      <c r="R1011" s="33"/>
      <c r="S1011" s="33"/>
      <c r="T1011" s="33"/>
      <c r="U1011" s="33"/>
      <c r="V1011" s="34" t="s">
        <v>92</v>
      </c>
      <c r="W1011" s="33" t="s">
        <v>93</v>
      </c>
      <c r="X1011" s="33"/>
      <c r="Y1011" s="31" t="s">
        <v>94</v>
      </c>
    </row>
    <row r="1012" spans="1:25" ht="30" customHeight="1" x14ac:dyDescent="0.2">
      <c r="A1012" s="30" t="s">
        <v>4110</v>
      </c>
      <c r="B1012" s="33"/>
      <c r="C1012" s="30" t="s">
        <v>4531</v>
      </c>
      <c r="D1012" s="33">
        <v>1801</v>
      </c>
      <c r="E1012" s="30" t="s">
        <v>88</v>
      </c>
      <c r="F1012" s="34"/>
      <c r="G1012" s="34"/>
      <c r="H1012" s="34" t="s">
        <v>77</v>
      </c>
      <c r="I1012" s="34"/>
      <c r="J1012" s="34"/>
      <c r="K1012" s="33" t="s">
        <v>89</v>
      </c>
      <c r="L1012" s="32"/>
      <c r="M1012" s="32"/>
      <c r="N1012" s="32" t="s">
        <v>4532</v>
      </c>
      <c r="O1012" s="32" t="s">
        <v>4532</v>
      </c>
      <c r="P1012" s="33"/>
      <c r="Q1012" s="33"/>
      <c r="R1012" s="33"/>
      <c r="S1012" s="33"/>
      <c r="T1012" s="33"/>
      <c r="U1012" s="33"/>
      <c r="V1012" s="34" t="s">
        <v>92</v>
      </c>
      <c r="W1012" s="33" t="s">
        <v>93</v>
      </c>
      <c r="X1012" s="33"/>
      <c r="Y1012" s="31" t="s">
        <v>94</v>
      </c>
    </row>
    <row r="1013" spans="1:25" ht="51" x14ac:dyDescent="0.2">
      <c r="A1013" s="30" t="s">
        <v>4533</v>
      </c>
      <c r="B1013" s="33"/>
      <c r="C1013" s="30" t="s">
        <v>4534</v>
      </c>
      <c r="D1013" s="33">
        <v>1672</v>
      </c>
      <c r="E1013" s="30" t="s">
        <v>4535</v>
      </c>
      <c r="F1013" s="34" t="s">
        <v>77</v>
      </c>
      <c r="G1013" s="34"/>
      <c r="H1013" s="34" t="s">
        <v>77</v>
      </c>
      <c r="I1013" s="34" t="s">
        <v>77</v>
      </c>
      <c r="J1013" s="34"/>
      <c r="K1013" s="33" t="s">
        <v>134</v>
      </c>
      <c r="L1013" s="32"/>
      <c r="M1013" s="32"/>
      <c r="N1013" s="32" t="s">
        <v>4536</v>
      </c>
      <c r="O1013" s="32" t="s">
        <v>4536</v>
      </c>
      <c r="P1013" s="33"/>
      <c r="Q1013" s="33"/>
      <c r="R1013" s="33"/>
      <c r="S1013" s="33"/>
      <c r="T1013" s="33"/>
      <c r="U1013" s="33"/>
      <c r="V1013" s="34" t="s">
        <v>136</v>
      </c>
      <c r="W1013" s="33" t="s">
        <v>4537</v>
      </c>
      <c r="X1013" s="33"/>
      <c r="Y1013" s="31" t="s">
        <v>1867</v>
      </c>
    </row>
    <row r="1014" spans="1:25" ht="45" customHeight="1" x14ac:dyDescent="0.2">
      <c r="A1014" s="30" t="s">
        <v>4538</v>
      </c>
      <c r="B1014" s="33"/>
      <c r="C1014" s="30" t="s">
        <v>4539</v>
      </c>
      <c r="D1014" s="33">
        <v>1572</v>
      </c>
      <c r="E1014" s="30"/>
      <c r="F1014" s="34" t="s">
        <v>77</v>
      </c>
      <c r="G1014" s="34"/>
      <c r="H1014" s="34" t="s">
        <v>77</v>
      </c>
      <c r="I1014" s="34" t="s">
        <v>77</v>
      </c>
      <c r="J1014" s="34"/>
      <c r="K1014" s="33" t="s">
        <v>134</v>
      </c>
      <c r="L1014" s="32"/>
      <c r="M1014" s="32"/>
      <c r="N1014" s="32" t="s">
        <v>4540</v>
      </c>
      <c r="O1014" s="32" t="s">
        <v>4540</v>
      </c>
      <c r="P1014" s="33"/>
      <c r="Q1014" s="33"/>
      <c r="R1014" s="33"/>
      <c r="S1014" s="33"/>
      <c r="T1014" s="33"/>
      <c r="U1014" s="33"/>
      <c r="V1014" s="34" t="s">
        <v>136</v>
      </c>
      <c r="W1014" s="33" t="s">
        <v>4541</v>
      </c>
      <c r="X1014" s="33"/>
      <c r="Y1014" s="31" t="s">
        <v>1644</v>
      </c>
    </row>
    <row r="1015" spans="1:25" x14ac:dyDescent="0.2">
      <c r="F1015" s="22"/>
      <c r="G1015" s="22"/>
      <c r="H1015" s="22"/>
      <c r="I1015" s="22"/>
      <c r="J1015" s="22"/>
    </row>
    <row r="1016" spans="1:25" x14ac:dyDescent="0.2">
      <c r="F1016" s="22"/>
      <c r="G1016" s="22"/>
      <c r="H1016" s="22"/>
      <c r="I1016" s="22"/>
      <c r="J1016" s="22"/>
    </row>
    <row r="1017" spans="1:25" x14ac:dyDescent="0.2">
      <c r="F1017" s="22"/>
      <c r="G1017" s="22"/>
      <c r="H1017" s="22"/>
      <c r="I1017" s="22"/>
      <c r="J1017" s="22"/>
    </row>
    <row r="1018" spans="1:25" x14ac:dyDescent="0.2">
      <c r="F1018" s="22"/>
      <c r="G1018" s="22"/>
      <c r="H1018" s="22"/>
      <c r="I1018" s="22"/>
      <c r="J1018" s="22"/>
    </row>
    <row r="1019" spans="1:25" x14ac:dyDescent="0.2">
      <c r="F1019" s="22"/>
      <c r="G1019" s="22"/>
      <c r="H1019" s="22"/>
      <c r="I1019" s="22"/>
      <c r="J1019" s="22"/>
    </row>
    <row r="1020" spans="1:25" x14ac:dyDescent="0.2">
      <c r="F1020" s="22"/>
      <c r="G1020" s="22"/>
      <c r="H1020" s="22"/>
      <c r="I1020" s="22"/>
      <c r="J1020" s="22"/>
    </row>
  </sheetData>
  <autoFilter ref="A4:Y1014" xr:uid="{29432648-4743-4E8C-9296-D6F85675FBBE}"/>
  <hyperlinks>
    <hyperlink ref="Q920" r:id="rId1" xr:uid="{850D88A0-CA74-45D6-BE14-F9012188B16B}"/>
    <hyperlink ref="Q451" r:id="rId2" xr:uid="{66696018-69BD-4F66-A6E4-F740F6A4801A}"/>
    <hyperlink ref="Y212" r:id="rId3" xr:uid="{B9DCFC6B-D9CE-4C75-A2FA-98E942E6D568}"/>
    <hyperlink ref="Y206" r:id="rId4" xr:uid="{FDBB29C0-AF20-4608-A7AA-DFB22ED6890F}"/>
    <hyperlink ref="Y256" r:id="rId5" xr:uid="{6A129395-2BF7-456E-9592-B68E3DEC32BD}"/>
    <hyperlink ref="Q958" r:id="rId6" xr:uid="{F4CF0E53-0790-4F54-8D93-34FE941ACCD3}"/>
    <hyperlink ref="Q514" r:id="rId7" xr:uid="{BCCF3435-2B35-4492-A868-3C2A9365167E}"/>
    <hyperlink ref="Q515" r:id="rId8" xr:uid="{A962B25C-CC6D-4E34-9CEB-FFAF745EA2E3}"/>
    <hyperlink ref="Q691" r:id="rId9" xr:uid="{39D1070C-9A00-4227-BAC8-C72D136AF51D}"/>
    <hyperlink ref="Q888" r:id="rId10" xr:uid="{27A2E481-DE43-497E-AF1C-D2C03DBF9A63}"/>
    <hyperlink ref="Q303" r:id="rId11" xr:uid="{4202C712-C891-480D-87DD-B93294677A84}"/>
    <hyperlink ref="Q567" r:id="rId12" xr:uid="{ED530007-A8A7-43A2-AC82-11C1D0E169E8}"/>
    <hyperlink ref="Q590" r:id="rId13" xr:uid="{F4D49454-82CF-4C87-A1AC-8096C08B5C6E}"/>
    <hyperlink ref="Q608" r:id="rId14" xr:uid="{FB525CC0-4A22-49C6-8786-80AA1ADEEC6E}"/>
    <hyperlink ref="Q637" r:id="rId15" xr:uid="{AC483095-5C8E-456C-8D67-342B04E4E26B}"/>
    <hyperlink ref="Q653" r:id="rId16" xr:uid="{3A2805BB-6E82-415F-86F9-00F74FEB820A}"/>
    <hyperlink ref="Q660" r:id="rId17" xr:uid="{7FB552AE-FDC8-47EA-8D7C-DFF322BBA13D}"/>
    <hyperlink ref="Q663" r:id="rId18" xr:uid="{5DFE586E-D7AB-45FC-90E8-BDE528F7E9FA}"/>
    <hyperlink ref="Q681" r:id="rId19" xr:uid="{3CDFA7BA-3486-4C7C-A256-872F33119214}"/>
    <hyperlink ref="Q682" r:id="rId20" xr:uid="{D95195F1-BB1B-482D-865F-B70F74939A28}"/>
    <hyperlink ref="Q701" r:id="rId21" xr:uid="{1B84D37E-1E9E-4043-90A7-4C30D6E1D890}"/>
    <hyperlink ref="Q709" r:id="rId22" xr:uid="{5FF7C1EB-0665-44EC-81FD-C2195F1AE066}"/>
    <hyperlink ref="Q716" r:id="rId23" xr:uid="{C1375714-51D2-4821-BE49-48DE8CEB8794}"/>
    <hyperlink ref="P777" r:id="rId24" display="https://doi.org/10.1007/BF02594222" xr:uid="{3B404D04-21C6-463A-81CF-570A4C95DDF5}"/>
    <hyperlink ref="Q803" r:id="rId25" xr:uid="{062E2A9B-F8A4-41E1-8DF9-2711A1ECDDC7}"/>
    <hyperlink ref="Q828" r:id="rId26" xr:uid="{E2A2AC9E-6390-4969-AD6E-64EB061BA89F}"/>
    <hyperlink ref="Q847" r:id="rId27" xr:uid="{C9B5F351-8802-4706-ACA9-53D920041068}"/>
    <hyperlink ref="Q103" r:id="rId28" xr:uid="{795894C6-A967-4DF7-8BDE-69EA0E6106C3}"/>
    <hyperlink ref="Q366" r:id="rId29" xr:uid="{5DFAB09C-1E0B-4005-B166-677DF341D95D}"/>
    <hyperlink ref="Q524" r:id="rId30" xr:uid="{CFE93A4E-7629-4732-ACE2-B59AE22FA543}"/>
    <hyperlink ref="Q595" r:id="rId31" xr:uid="{4502A889-C257-48DC-BB35-67D449F01B94}"/>
    <hyperlink ref="Q721" r:id="rId32" display="https://www.researchgate.net/profile/Marie-Francoise-Brunet/publication/258506193_Approche_de_la_subsidence_dans_les_trois_bassins_sedimentaires_francais_Paris_Aquitaine_Sud-Est/links/597a05a50f7e9b0469b1b293/Approche-de-la-subsidence-dans-les-trois-bassins-sedimentaires-francais-Paris-Aquitaine-Sud-Est.pdf" xr:uid="{F80F147C-984E-41B0-ABC9-AC02734D7CD7}"/>
    <hyperlink ref="Q829" r:id="rId33" xr:uid="{399812C5-05DF-4EEF-8105-EAD15870F53B}"/>
    <hyperlink ref="Q46" r:id="rId34" xr:uid="{09DBBCFF-6B4B-43BA-8C9F-DE943B509C8D}"/>
    <hyperlink ref="P46" r:id="rId35" display="https://doi.org/10.4000/insitu.32993" xr:uid="{30ABD8F8-317F-49E5-86C9-5A3855C51BBE}"/>
    <hyperlink ref="Q88" r:id="rId36" location="140" xr:uid="{897A0E93-E9C8-4F0B-95A6-027A65FD602E}"/>
    <hyperlink ref="Q106" r:id="rId37" xr:uid="{E9F9791D-F866-4112-A068-89DB3F3A5DFA}"/>
    <hyperlink ref="Q116" r:id="rId38" xr:uid="{8052CD0D-3E16-4F50-A12A-D12552686A0A}"/>
    <hyperlink ref="Q123" r:id="rId39" location="379" xr:uid="{CFA76BBB-4F92-4D6E-B9C3-1684CC7226D1}"/>
    <hyperlink ref="Q171" r:id="rId40" location="/eliphi-numerique/rlir/journals" xr:uid="{E1853ED5-0842-44DE-A88F-207418647E79}"/>
    <hyperlink ref="Q209" r:id="rId41" xr:uid="{AB686FBE-F4CE-4E8F-9E9E-820A006CDDFB}"/>
    <hyperlink ref="Q216" r:id="rId42" xr:uid="{333436A2-25B7-4087-A623-79B8F622EACE}"/>
    <hyperlink ref="Q219" r:id="rId43" xr:uid="{33B3D375-0A38-4EC8-B4F2-25491E8F6D40}"/>
    <hyperlink ref="Q235" r:id="rId44" xr:uid="{E49E6E53-B0E0-46CA-9A6E-212A32FAD523}"/>
    <hyperlink ref="Q254" r:id="rId45" display="https://www.researchgate.net/profile/Damien-Germain/publication/228571750_A_new_phlegethontiid_specimen_Lepospondyli_Aistopoda_from_the_Late_Carboniferous_of_Montceau-les-Mines_Saone-et-Loire_France/links/0fcfd5100e17411f1c000000/A-new-phlegethontiid-specimen-Lepospondyli-Aistopoda-from-the-Late-Carboniferous-of-Montceau-les-Mines-Saone-et-Loire-France.pdf" xr:uid="{99D2BB37-C574-4DA0-96AC-C41E49384EAB}"/>
    <hyperlink ref="Q258" r:id="rId46" xr:uid="{4C1C86E9-0BB5-4AE4-9885-B63190247B1B}"/>
    <hyperlink ref="Q315" r:id="rId47" xr:uid="{ECD73AFD-146F-4395-A6E2-1A9623FDC9E5}"/>
    <hyperlink ref="Q321" r:id="rId48" xr:uid="{9707A646-9E43-4628-BC22-CDD2A4E6EADA}"/>
    <hyperlink ref="Q416" r:id="rId49" xr:uid="{20061334-E053-434C-9E0B-0370100A985E}"/>
    <hyperlink ref="Q489" r:id="rId50" xr:uid="{65188DF2-FA42-4F52-87A5-1B51D038C0B5}"/>
    <hyperlink ref="Q533" r:id="rId51" xr:uid="{432E8CEA-158B-475C-9B8B-B50DBDAA8DF3}"/>
    <hyperlink ref="Q804" r:id="rId52" xr:uid="{F3BC0978-D677-4473-9E47-ED6BF4AEE93C}"/>
    <hyperlink ref="Q855" r:id="rId53" xr:uid="{5EB3580E-ADF0-47B6-A80B-65E13A94374C}"/>
    <hyperlink ref="Q246" r:id="rId54" xr:uid="{3A043433-8944-43DF-BCDF-D09DABA13CB3}"/>
    <hyperlink ref="Q130" r:id="rId55" xr:uid="{29B7D45E-6CD9-4A70-9C05-4BA9652B155C}"/>
    <hyperlink ref="Q224" r:id="rId56" xr:uid="{74356306-BE04-4F48-B868-A41DB7018EB9}"/>
    <hyperlink ref="Q393" r:id="rId57" xr:uid="{35537F3F-CDCC-4E4D-8A97-F7F03B1ADFAD}"/>
    <hyperlink ref="Q38" r:id="rId58" xr:uid="{23D23A2A-DF49-41EC-93B7-DF0DE3294F77}"/>
    <hyperlink ref="Q125" r:id="rId59" xr:uid="{8E33D305-D500-428D-ABA5-893A3EB27DAF}"/>
    <hyperlink ref="Q743" r:id="rId60" xr:uid="{3DAB693A-D896-470C-96D4-69D5F096D77D}"/>
    <hyperlink ref="Q870" r:id="rId61" xr:uid="{3B5FC768-E48D-41CD-9321-769A95EF825A}"/>
    <hyperlink ref="Q871" r:id="rId62" xr:uid="{4E577355-3CAF-49C1-8426-9F08679C798B}"/>
    <hyperlink ref="Q77" r:id="rId63" xr:uid="{86BC6959-1D3E-42BE-A03C-8F325BC53B58}"/>
    <hyperlink ref="Q139" r:id="rId64" xr:uid="{0152FE0D-3BE2-4DAF-AE8A-EA8CE1124C4C}"/>
    <hyperlink ref="Q347" r:id="rId65" xr:uid="{60B432B5-E547-497A-BC37-A06DECAB484C}"/>
    <hyperlink ref="Q369" r:id="rId66" xr:uid="{89398924-50F5-4360-929C-6180E655BAF4}"/>
    <hyperlink ref="Q225" r:id="rId67" xr:uid="{F8EEFA43-8C33-4C42-800A-D538591D339D}"/>
    <hyperlink ref="Q146" r:id="rId68" xr:uid="{6272EE63-8C66-40A1-AD90-B1A4F2F17CD2}"/>
  </hyperlinks>
  <pageMargins left="0.7" right="0.7" top="0.75" bottom="0.75" header="0.3" footer="0.3"/>
  <legacyDrawing r:id="rId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légende</vt:lpstr>
      <vt:lpstr>BDD finale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COSTAZ-PUYOU</dc:creator>
  <cp:lastModifiedBy>Isabelle COSTAZ-PUYOU</cp:lastModifiedBy>
  <dcterms:created xsi:type="dcterms:W3CDTF">2025-06-16T11:36:25Z</dcterms:created>
  <dcterms:modified xsi:type="dcterms:W3CDTF">2025-06-16T11:43:01Z</dcterms:modified>
</cp:coreProperties>
</file>