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Z:\1equipe-graie\OUVRAGE et films\Filmtraçage-2017\DOCS-annexe\"/>
    </mc:Choice>
  </mc:AlternateContent>
  <bookViews>
    <workbookView xWindow="240" yWindow="360" windowWidth="25365" windowHeight="14145" tabRatio="917"/>
  </bookViews>
  <sheets>
    <sheet name="NOTICE" sheetId="10" r:id="rId1"/>
    <sheet name="01 -En labo ou au bureau" sheetId="1" r:id="rId2"/>
    <sheet name="02 -Calcul des masses" sheetId="4" r:id="rId3"/>
    <sheet name="03 -Acquisition" sheetId="5" r:id="rId4"/>
    <sheet name="04 -Correction d etalonnage" sheetId="6" r:id="rId5"/>
    <sheet name="05 -Validation des données" sheetId="7" r:id="rId6"/>
    <sheet name="06 -Calcul du débit et inc" sheetId="8" r:id="rId7"/>
    <sheet name="07 -Verification de la sonde" sheetId="9" r:id="rId8"/>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28" i="1" l="1"/>
  <c r="P59" i="1"/>
  <c r="C60" i="1"/>
  <c r="F60" i="1" s="1"/>
  <c r="E60" i="1"/>
  <c r="H60" i="1"/>
  <c r="I60" i="1"/>
  <c r="L60" i="1"/>
  <c r="M60" i="1"/>
  <c r="C61" i="1"/>
  <c r="F61" i="1" s="1"/>
  <c r="E61" i="1"/>
  <c r="H61" i="1"/>
  <c r="I61" i="1"/>
  <c r="L61" i="1"/>
  <c r="M61" i="1"/>
  <c r="C62" i="1"/>
  <c r="F62" i="1" s="1"/>
  <c r="E62" i="1"/>
  <c r="H62" i="1"/>
  <c r="I62" i="1"/>
  <c r="L62" i="1"/>
  <c r="M62" i="1"/>
  <c r="C59" i="1"/>
  <c r="C63" i="1"/>
  <c r="N63" i="1" s="1"/>
  <c r="C64" i="1"/>
  <c r="C65" i="1"/>
  <c r="C66" i="1"/>
  <c r="C67" i="1"/>
  <c r="F67" i="1" s="1"/>
  <c r="C68" i="1"/>
  <c r="C69" i="1"/>
  <c r="C70" i="1"/>
  <c r="C71" i="1"/>
  <c r="C72" i="1"/>
  <c r="C73" i="1"/>
  <c r="J63" i="1"/>
  <c r="E64" i="1"/>
  <c r="F64" i="1"/>
  <c r="G64" i="1"/>
  <c r="H64" i="1"/>
  <c r="I64" i="1"/>
  <c r="J64" i="1"/>
  <c r="K64" i="1"/>
  <c r="L64" i="1"/>
  <c r="M64" i="1"/>
  <c r="N64" i="1"/>
  <c r="P64" i="1"/>
  <c r="E65" i="1"/>
  <c r="F65" i="1"/>
  <c r="G65" i="1"/>
  <c r="H65" i="1"/>
  <c r="I65" i="1"/>
  <c r="J65" i="1"/>
  <c r="K65" i="1"/>
  <c r="L65" i="1"/>
  <c r="M65" i="1"/>
  <c r="N65" i="1"/>
  <c r="E66" i="1"/>
  <c r="F66" i="1"/>
  <c r="G66" i="1"/>
  <c r="H66" i="1"/>
  <c r="I66" i="1"/>
  <c r="J66" i="1"/>
  <c r="K66" i="1"/>
  <c r="L66" i="1"/>
  <c r="M66" i="1"/>
  <c r="N66" i="1"/>
  <c r="J67" i="1"/>
  <c r="E68" i="1"/>
  <c r="F68" i="1"/>
  <c r="G68" i="1"/>
  <c r="H68" i="1"/>
  <c r="I68" i="1"/>
  <c r="J68" i="1"/>
  <c r="K68" i="1"/>
  <c r="L68" i="1"/>
  <c r="M68" i="1"/>
  <c r="N68" i="1"/>
  <c r="P68" i="1"/>
  <c r="E69" i="1"/>
  <c r="F69" i="1"/>
  <c r="G69" i="1"/>
  <c r="H69" i="1"/>
  <c r="P69" i="1" s="1"/>
  <c r="I69" i="1"/>
  <c r="J69" i="1"/>
  <c r="K69" i="1"/>
  <c r="L69" i="1"/>
  <c r="M69" i="1"/>
  <c r="N69" i="1"/>
  <c r="E70" i="1"/>
  <c r="F70" i="1"/>
  <c r="G70" i="1"/>
  <c r="H70" i="1"/>
  <c r="I70" i="1"/>
  <c r="J70" i="1"/>
  <c r="K70" i="1"/>
  <c r="L70" i="1"/>
  <c r="M70" i="1"/>
  <c r="N70" i="1"/>
  <c r="J71" i="1"/>
  <c r="N71" i="1"/>
  <c r="E72" i="1"/>
  <c r="F72" i="1"/>
  <c r="G72" i="1"/>
  <c r="H72" i="1"/>
  <c r="I72" i="1"/>
  <c r="J72" i="1"/>
  <c r="K72" i="1"/>
  <c r="L72" i="1"/>
  <c r="M72" i="1"/>
  <c r="N72" i="1"/>
  <c r="P72" i="1"/>
  <c r="E73" i="1"/>
  <c r="F73" i="1"/>
  <c r="G73" i="1"/>
  <c r="H73" i="1"/>
  <c r="I73" i="1"/>
  <c r="J73" i="1"/>
  <c r="K73" i="1"/>
  <c r="L73" i="1"/>
  <c r="M73" i="1"/>
  <c r="N73" i="1"/>
  <c r="E74" i="1"/>
  <c r="F74" i="1"/>
  <c r="G74" i="1"/>
  <c r="H74" i="1"/>
  <c r="I74" i="1"/>
  <c r="J74" i="1"/>
  <c r="K74" i="1"/>
  <c r="L74" i="1"/>
  <c r="M74" i="1"/>
  <c r="N74" i="1"/>
  <c r="B6" i="6"/>
  <c r="B6" i="7"/>
  <c r="B7" i="6"/>
  <c r="B7" i="7" s="1"/>
  <c r="B8" i="6"/>
  <c r="B8" i="7"/>
  <c r="B9" i="6"/>
  <c r="B9" i="7" s="1"/>
  <c r="B10" i="6"/>
  <c r="B10" i="7"/>
  <c r="B11" i="6"/>
  <c r="B11" i="7" s="1"/>
  <c r="B12" i="6"/>
  <c r="B12" i="7"/>
  <c r="B13" i="6"/>
  <c r="B13" i="7" s="1"/>
  <c r="B14" i="6"/>
  <c r="B14" i="7"/>
  <c r="B15" i="6"/>
  <c r="B15" i="7" s="1"/>
  <c r="B16" i="6"/>
  <c r="B16" i="7"/>
  <c r="B17" i="6"/>
  <c r="B17" i="7" s="1"/>
  <c r="B18" i="6"/>
  <c r="B18" i="7"/>
  <c r="B19" i="6"/>
  <c r="B19" i="7" s="1"/>
  <c r="B20" i="6"/>
  <c r="B20" i="7"/>
  <c r="B21" i="6"/>
  <c r="B21" i="7" s="1"/>
  <c r="B22" i="6"/>
  <c r="B22" i="7" s="1"/>
  <c r="B23" i="6"/>
  <c r="B23" i="7" s="1"/>
  <c r="B24" i="6"/>
  <c r="B24" i="7"/>
  <c r="B25" i="6"/>
  <c r="B25" i="7" s="1"/>
  <c r="B26" i="6"/>
  <c r="B26" i="7" s="1"/>
  <c r="B27" i="6"/>
  <c r="B27" i="7" s="1"/>
  <c r="B28" i="6"/>
  <c r="B28" i="7"/>
  <c r="B29" i="6"/>
  <c r="B29" i="7" s="1"/>
  <c r="B30" i="6"/>
  <c r="B30" i="7" s="1"/>
  <c r="B31" i="6"/>
  <c r="B31" i="7" s="1"/>
  <c r="B32" i="6"/>
  <c r="B32" i="7"/>
  <c r="B33" i="6"/>
  <c r="B33" i="7" s="1"/>
  <c r="B34" i="6"/>
  <c r="B34" i="7" s="1"/>
  <c r="B35" i="6"/>
  <c r="B35" i="7" s="1"/>
  <c r="B36" i="6"/>
  <c r="B36" i="7"/>
  <c r="B37" i="6"/>
  <c r="B37" i="7" s="1"/>
  <c r="B38" i="6"/>
  <c r="B38" i="7" s="1"/>
  <c r="B39" i="6"/>
  <c r="B39" i="7" s="1"/>
  <c r="B40" i="6"/>
  <c r="B40" i="7"/>
  <c r="B41" i="6"/>
  <c r="B41" i="7" s="1"/>
  <c r="B42" i="6"/>
  <c r="B42" i="7" s="1"/>
  <c r="B43" i="6"/>
  <c r="B43" i="7" s="1"/>
  <c r="B44" i="6"/>
  <c r="B44" i="7"/>
  <c r="B45" i="6"/>
  <c r="B45" i="7" s="1"/>
  <c r="B46" i="6"/>
  <c r="B46" i="7" s="1"/>
  <c r="B47" i="6"/>
  <c r="B47" i="7" s="1"/>
  <c r="B48" i="6"/>
  <c r="B48" i="7"/>
  <c r="B49" i="6"/>
  <c r="B49" i="7"/>
  <c r="B50" i="6"/>
  <c r="B50" i="7"/>
  <c r="B51" i="6"/>
  <c r="B51" i="7"/>
  <c r="B52" i="6"/>
  <c r="B52" i="7"/>
  <c r="B53" i="6"/>
  <c r="B53" i="7"/>
  <c r="B54" i="6"/>
  <c r="B54" i="7"/>
  <c r="B55" i="6"/>
  <c r="B55" i="7"/>
  <c r="B56" i="6"/>
  <c r="B56" i="7"/>
  <c r="B57" i="6"/>
  <c r="B57" i="7"/>
  <c r="B58" i="6"/>
  <c r="B58" i="7"/>
  <c r="B59" i="6"/>
  <c r="B59" i="7"/>
  <c r="B60" i="6"/>
  <c r="B60" i="7"/>
  <c r="B61" i="6"/>
  <c r="B61" i="7"/>
  <c r="B62" i="6"/>
  <c r="B62" i="7"/>
  <c r="B63" i="6"/>
  <c r="B63" i="7"/>
  <c r="B64" i="6"/>
  <c r="B64" i="7"/>
  <c r="B65" i="6"/>
  <c r="B65" i="7"/>
  <c r="B66" i="6"/>
  <c r="B66" i="7"/>
  <c r="B67" i="6"/>
  <c r="B67" i="7"/>
  <c r="B68" i="6"/>
  <c r="B68" i="7"/>
  <c r="B69" i="6"/>
  <c r="B69" i="7"/>
  <c r="B70" i="6"/>
  <c r="B70" i="7"/>
  <c r="B71" i="6"/>
  <c r="B71" i="7"/>
  <c r="B72" i="6"/>
  <c r="B72" i="7"/>
  <c r="B73" i="6"/>
  <c r="B73" i="7"/>
  <c r="B74" i="6"/>
  <c r="B74" i="7"/>
  <c r="B75" i="6"/>
  <c r="B75" i="7"/>
  <c r="B76" i="6"/>
  <c r="B76" i="7"/>
  <c r="B77" i="6"/>
  <c r="B77" i="7"/>
  <c r="B78" i="6"/>
  <c r="B78" i="7"/>
  <c r="B79" i="6"/>
  <c r="B79" i="7"/>
  <c r="B80" i="6"/>
  <c r="B80" i="7"/>
  <c r="B81" i="6"/>
  <c r="B81" i="7"/>
  <c r="B82" i="6"/>
  <c r="B82" i="7"/>
  <c r="B83" i="6"/>
  <c r="B83" i="7"/>
  <c r="B84" i="6"/>
  <c r="B84" i="7"/>
  <c r="B85" i="6"/>
  <c r="B85" i="7"/>
  <c r="B86" i="6"/>
  <c r="B86" i="7"/>
  <c r="B87" i="6"/>
  <c r="B87" i="7"/>
  <c r="B88" i="6"/>
  <c r="B88" i="7"/>
  <c r="B89" i="6"/>
  <c r="B89" i="7"/>
  <c r="B90" i="6"/>
  <c r="B90" i="7"/>
  <c r="B91" i="6"/>
  <c r="B91" i="7"/>
  <c r="B92" i="6"/>
  <c r="B92" i="7"/>
  <c r="B93" i="6"/>
  <c r="B93" i="7"/>
  <c r="B94" i="6"/>
  <c r="B94" i="7"/>
  <c r="B5" i="6"/>
  <c r="B5" i="7"/>
  <c r="A94" i="6"/>
  <c r="A94" i="7"/>
  <c r="A6" i="6"/>
  <c r="A6" i="7"/>
  <c r="A7" i="6"/>
  <c r="A7" i="7"/>
  <c r="A8" i="6"/>
  <c r="A8" i="7"/>
  <c r="A9" i="6"/>
  <c r="A9" i="7"/>
  <c r="A10" i="6"/>
  <c r="A10" i="7"/>
  <c r="A11" i="6"/>
  <c r="A11" i="7"/>
  <c r="A12" i="6"/>
  <c r="A12" i="7"/>
  <c r="A13" i="6"/>
  <c r="A13" i="7"/>
  <c r="A14" i="6"/>
  <c r="A14" i="7"/>
  <c r="A15" i="6"/>
  <c r="A15" i="7"/>
  <c r="A16" i="6"/>
  <c r="A16" i="7"/>
  <c r="A17" i="6"/>
  <c r="A17" i="7"/>
  <c r="A18" i="6"/>
  <c r="A18" i="7"/>
  <c r="A19" i="6"/>
  <c r="A19" i="7"/>
  <c r="A20" i="6"/>
  <c r="A20" i="7"/>
  <c r="A21" i="6"/>
  <c r="A21" i="7"/>
  <c r="A22" i="6"/>
  <c r="A22" i="7"/>
  <c r="A23" i="6"/>
  <c r="A23" i="7"/>
  <c r="A24" i="6"/>
  <c r="A24" i="7"/>
  <c r="A25" i="6"/>
  <c r="A25" i="7"/>
  <c r="A26" i="6"/>
  <c r="A26" i="7"/>
  <c r="A27" i="6"/>
  <c r="A27" i="7"/>
  <c r="A28" i="6"/>
  <c r="A28" i="7"/>
  <c r="A29" i="6"/>
  <c r="A29" i="7"/>
  <c r="A30" i="6"/>
  <c r="A30" i="7"/>
  <c r="A31" i="6"/>
  <c r="A31" i="7"/>
  <c r="A32" i="6"/>
  <c r="A32" i="7"/>
  <c r="A33" i="6"/>
  <c r="A33" i="7"/>
  <c r="A34" i="6"/>
  <c r="A34" i="7"/>
  <c r="A35" i="6"/>
  <c r="A35" i="7"/>
  <c r="A36" i="6"/>
  <c r="A36" i="7"/>
  <c r="A37" i="6"/>
  <c r="A37" i="7"/>
  <c r="A38" i="6"/>
  <c r="A38" i="7"/>
  <c r="A39" i="6"/>
  <c r="A39" i="7"/>
  <c r="A40" i="6"/>
  <c r="A40" i="7"/>
  <c r="A41" i="6"/>
  <c r="A41" i="7"/>
  <c r="A42" i="6"/>
  <c r="A42" i="7"/>
  <c r="A43" i="6"/>
  <c r="A43" i="7"/>
  <c r="A44" i="6"/>
  <c r="A44" i="7"/>
  <c r="A45" i="6"/>
  <c r="A45" i="7"/>
  <c r="A46" i="6"/>
  <c r="A46" i="7"/>
  <c r="A47" i="6"/>
  <c r="A47" i="7"/>
  <c r="A48" i="6"/>
  <c r="A48" i="7"/>
  <c r="A49" i="6"/>
  <c r="A49" i="7"/>
  <c r="A50" i="6"/>
  <c r="A50" i="7"/>
  <c r="A51" i="6"/>
  <c r="A51" i="7"/>
  <c r="A52" i="6"/>
  <c r="A52" i="7"/>
  <c r="A53" i="6"/>
  <c r="A53" i="7"/>
  <c r="A54" i="6"/>
  <c r="A54" i="7"/>
  <c r="A55" i="6"/>
  <c r="A55" i="7"/>
  <c r="A56" i="6"/>
  <c r="A56" i="7"/>
  <c r="A57" i="6"/>
  <c r="A57" i="7"/>
  <c r="A58" i="6"/>
  <c r="A58" i="7"/>
  <c r="A59" i="6"/>
  <c r="A59" i="7"/>
  <c r="A60" i="6"/>
  <c r="A60" i="7"/>
  <c r="A61" i="6"/>
  <c r="A61" i="7"/>
  <c r="A62" i="6"/>
  <c r="A62" i="7"/>
  <c r="A63" i="6"/>
  <c r="A63" i="7"/>
  <c r="A64" i="6"/>
  <c r="A64" i="7"/>
  <c r="A65" i="6"/>
  <c r="A65" i="7"/>
  <c r="A66" i="6"/>
  <c r="A66" i="7"/>
  <c r="A67" i="6"/>
  <c r="A67" i="7"/>
  <c r="A68" i="6"/>
  <c r="A68" i="7"/>
  <c r="A69" i="6"/>
  <c r="A69" i="7"/>
  <c r="A70" i="6"/>
  <c r="A70" i="7"/>
  <c r="A71" i="6"/>
  <c r="A71" i="7"/>
  <c r="A72" i="6"/>
  <c r="A72" i="7"/>
  <c r="A73" i="6"/>
  <c r="A73" i="7"/>
  <c r="A74" i="6"/>
  <c r="A74" i="7"/>
  <c r="A75" i="6"/>
  <c r="A75" i="7"/>
  <c r="A76" i="6"/>
  <c r="A76" i="7"/>
  <c r="A77" i="6"/>
  <c r="A77" i="7"/>
  <c r="A78" i="6"/>
  <c r="A78" i="7"/>
  <c r="A79" i="6"/>
  <c r="A79" i="7"/>
  <c r="A80" i="6"/>
  <c r="A80" i="7"/>
  <c r="A81" i="6"/>
  <c r="A81" i="7"/>
  <c r="A82" i="6"/>
  <c r="A82" i="7"/>
  <c r="A83" i="6"/>
  <c r="A83" i="7"/>
  <c r="A84" i="6"/>
  <c r="A84" i="7"/>
  <c r="A85" i="6"/>
  <c r="A85" i="7"/>
  <c r="A86" i="6"/>
  <c r="A86" i="7"/>
  <c r="A87" i="6"/>
  <c r="A87" i="7"/>
  <c r="A88" i="6"/>
  <c r="A88" i="7"/>
  <c r="A89" i="6"/>
  <c r="A89" i="7"/>
  <c r="A90" i="6"/>
  <c r="A90" i="7"/>
  <c r="A91" i="6"/>
  <c r="A91" i="7"/>
  <c r="A92" i="6"/>
  <c r="A92" i="7"/>
  <c r="A93" i="6"/>
  <c r="A93" i="7"/>
  <c r="A5" i="6"/>
  <c r="A5" i="7"/>
  <c r="E45" i="1"/>
  <c r="E46" i="1"/>
  <c r="E47" i="1"/>
  <c r="E48" i="1"/>
  <c r="E49" i="1"/>
  <c r="E50" i="1"/>
  <c r="E51" i="1"/>
  <c r="E52" i="1"/>
  <c r="E53" i="1"/>
  <c r="E54" i="1"/>
  <c r="E55" i="1"/>
  <c r="P75" i="1"/>
  <c r="P76" i="1"/>
  <c r="P77" i="1"/>
  <c r="P78" i="1"/>
  <c r="P79" i="1"/>
  <c r="P80" i="1"/>
  <c r="P81" i="1"/>
  <c r="P82" i="1"/>
  <c r="P83" i="1"/>
  <c r="P84" i="1"/>
  <c r="P85" i="1"/>
  <c r="P86" i="1"/>
  <c r="P87" i="1"/>
  <c r="P88" i="1"/>
  <c r="P89" i="1"/>
  <c r="P90" i="1"/>
  <c r="P6" i="7"/>
  <c r="E25" i="1"/>
  <c r="C29" i="4"/>
  <c r="O6" i="7"/>
  <c r="C28" i="4"/>
  <c r="C26" i="4"/>
  <c r="C78" i="1"/>
  <c r="C79" i="1"/>
  <c r="C80" i="1"/>
  <c r="C81" i="1"/>
  <c r="C82" i="1"/>
  <c r="C83" i="1"/>
  <c r="C84" i="1"/>
  <c r="C85" i="1"/>
  <c r="C86" i="1"/>
  <c r="C87" i="1"/>
  <c r="C88" i="1"/>
  <c r="C89" i="1"/>
  <c r="C90" i="1"/>
  <c r="C75" i="1"/>
  <c r="C76" i="1"/>
  <c r="C77" i="1"/>
  <c r="C25" i="4"/>
  <c r="C9" i="4"/>
  <c r="C14" i="4" s="1"/>
  <c r="C17" i="4" s="1"/>
  <c r="E27" i="1"/>
  <c r="E26" i="1"/>
  <c r="C13" i="4"/>
  <c r="C16" i="4" s="1"/>
  <c r="P5" i="7"/>
  <c r="O5" i="7"/>
  <c r="D46" i="1"/>
  <c r="D47" i="1"/>
  <c r="D48" i="1"/>
  <c r="D49" i="1"/>
  <c r="D50" i="1"/>
  <c r="D51" i="1"/>
  <c r="D52" i="1"/>
  <c r="D53" i="1"/>
  <c r="D54" i="1"/>
  <c r="D55" i="1"/>
  <c r="D45" i="1"/>
  <c r="B46" i="1"/>
  <c r="C46" i="1"/>
  <c r="B47" i="1"/>
  <c r="C47" i="1"/>
  <c r="B48" i="1"/>
  <c r="C48" i="1"/>
  <c r="B49" i="1"/>
  <c r="C49" i="1"/>
  <c r="B50" i="1"/>
  <c r="C50" i="1"/>
  <c r="B51" i="1"/>
  <c r="C51" i="1"/>
  <c r="B52" i="1"/>
  <c r="C52" i="1"/>
  <c r="B53" i="1"/>
  <c r="C53" i="1"/>
  <c r="B54" i="1"/>
  <c r="C54" i="1"/>
  <c r="B55" i="1"/>
  <c r="C55" i="1"/>
  <c r="C45" i="1"/>
  <c r="B45" i="1"/>
  <c r="D7" i="1"/>
  <c r="D8" i="1"/>
  <c r="D9" i="1"/>
  <c r="D10" i="1"/>
  <c r="D11" i="1"/>
  <c r="D12" i="1"/>
  <c r="D13" i="1"/>
  <c r="D14" i="1"/>
  <c r="D15" i="1"/>
  <c r="D16" i="1"/>
  <c r="D17" i="1"/>
  <c r="D18" i="1"/>
  <c r="D19" i="1"/>
  <c r="D20" i="1"/>
  <c r="D21" i="1"/>
  <c r="D6" i="1"/>
  <c r="P70" i="1" l="1"/>
  <c r="P73" i="1"/>
  <c r="P65" i="1"/>
  <c r="G71" i="1"/>
  <c r="K71" i="1"/>
  <c r="H71" i="1"/>
  <c r="L71" i="1"/>
  <c r="E71" i="1"/>
  <c r="I71" i="1"/>
  <c r="M71" i="1"/>
  <c r="G67" i="1"/>
  <c r="K67" i="1"/>
  <c r="H67" i="1"/>
  <c r="L67" i="1"/>
  <c r="E67" i="1"/>
  <c r="I67" i="1"/>
  <c r="M67" i="1"/>
  <c r="G63" i="1"/>
  <c r="K63" i="1"/>
  <c r="H63" i="1"/>
  <c r="L63" i="1"/>
  <c r="E63" i="1"/>
  <c r="P63" i="1" s="1"/>
  <c r="I63" i="1"/>
  <c r="M63" i="1"/>
  <c r="C131" i="1" a="1"/>
  <c r="D131" i="1" s="1"/>
  <c r="P74" i="1"/>
  <c r="F71" i="1"/>
  <c r="N67" i="1"/>
  <c r="P66" i="1"/>
  <c r="F63" i="1"/>
  <c r="K62" i="1"/>
  <c r="G62" i="1"/>
  <c r="P62" i="1" s="1"/>
  <c r="K61" i="1"/>
  <c r="G61" i="1"/>
  <c r="P61" i="1" s="1"/>
  <c r="K60" i="1"/>
  <c r="P60" i="1" s="1"/>
  <c r="G60" i="1"/>
  <c r="N62" i="1"/>
  <c r="J62" i="1"/>
  <c r="N61" i="1"/>
  <c r="J61" i="1"/>
  <c r="N60" i="1"/>
  <c r="J60" i="1"/>
  <c r="C131" i="1" l="1"/>
  <c r="D21" i="6" s="1"/>
  <c r="D43" i="7"/>
  <c r="D47" i="7"/>
  <c r="D51" i="7"/>
  <c r="D55" i="7"/>
  <c r="D59" i="7"/>
  <c r="D63" i="7"/>
  <c r="D67" i="7"/>
  <c r="D71" i="7"/>
  <c r="D75" i="7"/>
  <c r="D79" i="7"/>
  <c r="D83" i="7"/>
  <c r="D87" i="7"/>
  <c r="D91" i="7"/>
  <c r="D50" i="7"/>
  <c r="D62" i="7"/>
  <c r="D74" i="7"/>
  <c r="D86" i="7"/>
  <c r="D44" i="7"/>
  <c r="D48" i="7"/>
  <c r="D52" i="7"/>
  <c r="D56" i="7"/>
  <c r="D60" i="7"/>
  <c r="D64" i="7"/>
  <c r="D68" i="7"/>
  <c r="D72" i="7"/>
  <c r="D76" i="7"/>
  <c r="D80" i="7"/>
  <c r="D84" i="7"/>
  <c r="D88" i="7"/>
  <c r="D92" i="7"/>
  <c r="D54" i="7"/>
  <c r="D66" i="7"/>
  <c r="D82" i="7"/>
  <c r="D94" i="7"/>
  <c r="D45" i="7"/>
  <c r="D49" i="7"/>
  <c r="D53" i="7"/>
  <c r="D57" i="7"/>
  <c r="D61" i="7"/>
  <c r="D65" i="7"/>
  <c r="D69" i="7"/>
  <c r="D73" i="7"/>
  <c r="D77" i="7"/>
  <c r="D81" i="7"/>
  <c r="D85" i="7"/>
  <c r="D89" i="7"/>
  <c r="D93" i="7"/>
  <c r="D46" i="7"/>
  <c r="D58" i="7"/>
  <c r="D70" i="7"/>
  <c r="D78" i="7"/>
  <c r="D90" i="7"/>
  <c r="P71" i="1"/>
  <c r="P67" i="1"/>
  <c r="C130" i="1" s="1" a="1"/>
  <c r="D36" i="6"/>
  <c r="D20" i="6"/>
  <c r="D42" i="7"/>
  <c r="D42" i="8" s="1"/>
  <c r="D34" i="7"/>
  <c r="D34" i="8" s="1"/>
  <c r="D26" i="7"/>
  <c r="D26" i="8" s="1"/>
  <c r="D18" i="7"/>
  <c r="D18" i="8" s="1"/>
  <c r="D10" i="7"/>
  <c r="D10" i="8" s="1"/>
  <c r="D41" i="6"/>
  <c r="D31" i="6"/>
  <c r="D7" i="6"/>
  <c r="D43" i="6"/>
  <c r="D42" i="6"/>
  <c r="D26" i="6"/>
  <c r="D10" i="6"/>
  <c r="D39" i="7"/>
  <c r="D39" i="8" s="1"/>
  <c r="D31" i="7"/>
  <c r="D31" i="8" s="1"/>
  <c r="D23" i="7"/>
  <c r="D23" i="8" s="1"/>
  <c r="D15" i="7"/>
  <c r="D15" i="8" s="1"/>
  <c r="D7" i="7"/>
  <c r="D7" i="8" s="1"/>
  <c r="D32" i="6"/>
  <c r="D16" i="6"/>
  <c r="D40" i="7"/>
  <c r="D40" i="8" s="1"/>
  <c r="D32" i="7"/>
  <c r="D32" i="8" s="1"/>
  <c r="D24" i="7"/>
  <c r="D24" i="8" s="1"/>
  <c r="D16" i="7"/>
  <c r="D16" i="8" s="1"/>
  <c r="D8" i="7"/>
  <c r="D8" i="8" s="1"/>
  <c r="D29" i="6"/>
  <c r="D23" i="6"/>
  <c r="D37" i="6"/>
  <c r="D35" i="6"/>
  <c r="D38" i="6"/>
  <c r="D22" i="6"/>
  <c r="D6" i="6"/>
  <c r="D37" i="7"/>
  <c r="D37" i="8" s="1"/>
  <c r="D29" i="7"/>
  <c r="D29" i="8" s="1"/>
  <c r="D21" i="7"/>
  <c r="D21" i="8" s="1"/>
  <c r="D13" i="7"/>
  <c r="D13" i="8" s="1"/>
  <c r="D33" i="6"/>
  <c r="D5" i="6"/>
  <c r="D28" i="6"/>
  <c r="D12" i="6"/>
  <c r="D38" i="7"/>
  <c r="D38" i="8" s="1"/>
  <c r="D30" i="7"/>
  <c r="D30" i="8" s="1"/>
  <c r="D22" i="7"/>
  <c r="D22" i="8" s="1"/>
  <c r="D14" i="7"/>
  <c r="D14" i="8" s="1"/>
  <c r="D6" i="7"/>
  <c r="D6" i="8" s="1"/>
  <c r="D9" i="6"/>
  <c r="D19" i="6"/>
  <c r="D25" i="6"/>
  <c r="D27" i="6"/>
  <c r="D34" i="6"/>
  <c r="D18" i="6"/>
  <c r="D43" i="8"/>
  <c r="D35" i="7"/>
  <c r="D35" i="8" s="1"/>
  <c r="D27" i="7"/>
  <c r="D27" i="8" s="1"/>
  <c r="D19" i="7"/>
  <c r="D19" i="8" s="1"/>
  <c r="D11" i="7"/>
  <c r="D11" i="8" s="1"/>
  <c r="D17" i="6"/>
  <c r="D40" i="6"/>
  <c r="D24" i="6"/>
  <c r="D8" i="6"/>
  <c r="D36" i="7"/>
  <c r="D36" i="8" s="1"/>
  <c r="D28" i="7"/>
  <c r="D28" i="8" s="1"/>
  <c r="D20" i="7"/>
  <c r="D20" i="8" s="1"/>
  <c r="D12" i="7"/>
  <c r="D12" i="8" s="1"/>
  <c r="D5" i="7"/>
  <c r="D5" i="8" s="1"/>
  <c r="D39" i="6"/>
  <c r="D11" i="6"/>
  <c r="D13" i="6"/>
  <c r="D15" i="6"/>
  <c r="D30" i="6"/>
  <c r="D14" i="6"/>
  <c r="D41" i="7"/>
  <c r="D41" i="8" s="1"/>
  <c r="D33" i="7"/>
  <c r="D33" i="8" s="1"/>
  <c r="D25" i="7"/>
  <c r="D25" i="8" s="1"/>
  <c r="D17" i="7"/>
  <c r="D17" i="8" s="1"/>
  <c r="D9" i="7"/>
  <c r="D9" i="8" s="1"/>
  <c r="C130" i="1" l="1"/>
  <c r="D130" i="1"/>
  <c r="I8" i="8"/>
  <c r="H8" i="8"/>
  <c r="B6" i="9" s="1"/>
  <c r="C44" i="6" l="1"/>
  <c r="C44" i="7" s="1"/>
  <c r="C46" i="6"/>
  <c r="C46" i="7" s="1"/>
  <c r="C48" i="6"/>
  <c r="C48" i="7" s="1"/>
  <c r="C50" i="6"/>
  <c r="C50" i="7" s="1"/>
  <c r="C52" i="6"/>
  <c r="C52" i="7" s="1"/>
  <c r="C54" i="6"/>
  <c r="C54" i="7" s="1"/>
  <c r="C56" i="6"/>
  <c r="C56" i="7" s="1"/>
  <c r="C58" i="6"/>
  <c r="C58" i="7" s="1"/>
  <c r="C60" i="6"/>
  <c r="C60" i="7" s="1"/>
  <c r="C62" i="6"/>
  <c r="C62" i="7" s="1"/>
  <c r="C64" i="6"/>
  <c r="C64" i="7" s="1"/>
  <c r="C66" i="6"/>
  <c r="C66" i="7" s="1"/>
  <c r="C68" i="6"/>
  <c r="C68" i="7" s="1"/>
  <c r="C70" i="6"/>
  <c r="C70" i="7" s="1"/>
  <c r="C72" i="6"/>
  <c r="C72" i="7" s="1"/>
  <c r="C74" i="6"/>
  <c r="C74" i="7" s="1"/>
  <c r="C76" i="6"/>
  <c r="C76" i="7" s="1"/>
  <c r="C78" i="6"/>
  <c r="C78" i="7" s="1"/>
  <c r="C80" i="6"/>
  <c r="C80" i="7" s="1"/>
  <c r="C82" i="6"/>
  <c r="C82" i="7" s="1"/>
  <c r="C84" i="6"/>
  <c r="C84" i="7" s="1"/>
  <c r="C86" i="6"/>
  <c r="C86" i="7" s="1"/>
  <c r="C88" i="6"/>
  <c r="C88" i="7" s="1"/>
  <c r="C90" i="6"/>
  <c r="C90" i="7" s="1"/>
  <c r="C92" i="6"/>
  <c r="C92" i="7" s="1"/>
  <c r="C94" i="6"/>
  <c r="C94" i="7" s="1"/>
  <c r="C7" i="6"/>
  <c r="C7" i="7" s="1"/>
  <c r="C7" i="8" s="1"/>
  <c r="C9" i="6"/>
  <c r="C9" i="7" s="1"/>
  <c r="C9" i="8" s="1"/>
  <c r="C11" i="6"/>
  <c r="C11" i="7" s="1"/>
  <c r="C11" i="8" s="1"/>
  <c r="C13" i="6"/>
  <c r="C13" i="7" s="1"/>
  <c r="C13" i="8" s="1"/>
  <c r="C15" i="6"/>
  <c r="C15" i="7" s="1"/>
  <c r="C15" i="8" s="1"/>
  <c r="C17" i="6"/>
  <c r="C17" i="7" s="1"/>
  <c r="C17" i="8" s="1"/>
  <c r="C19" i="6"/>
  <c r="C19" i="7" s="1"/>
  <c r="C19" i="8" s="1"/>
  <c r="C21" i="6"/>
  <c r="C21" i="7" s="1"/>
  <c r="C21" i="8" s="1"/>
  <c r="C23" i="6"/>
  <c r="C23" i="7" s="1"/>
  <c r="C23" i="8" s="1"/>
  <c r="C25" i="6"/>
  <c r="C25" i="7" s="1"/>
  <c r="C25" i="8" s="1"/>
  <c r="C27" i="6"/>
  <c r="C27" i="7" s="1"/>
  <c r="C27" i="8" s="1"/>
  <c r="C29" i="6"/>
  <c r="C29" i="7" s="1"/>
  <c r="C29" i="8" s="1"/>
  <c r="C31" i="6"/>
  <c r="C31" i="7" s="1"/>
  <c r="C31" i="8" s="1"/>
  <c r="C33" i="6"/>
  <c r="C33" i="7" s="1"/>
  <c r="C33" i="8" s="1"/>
  <c r="C35" i="6"/>
  <c r="C35" i="7" s="1"/>
  <c r="C35" i="8" s="1"/>
  <c r="C37" i="6"/>
  <c r="C37" i="7" s="1"/>
  <c r="C37" i="8" s="1"/>
  <c r="C39" i="6"/>
  <c r="C39" i="7" s="1"/>
  <c r="C39" i="8" s="1"/>
  <c r="C41" i="6"/>
  <c r="C41" i="7" s="1"/>
  <c r="C41" i="8" s="1"/>
  <c r="C43" i="6"/>
  <c r="C43" i="7" s="1"/>
  <c r="C43" i="8" s="1"/>
  <c r="C47" i="6"/>
  <c r="C47" i="7" s="1"/>
  <c r="C55" i="6"/>
  <c r="C55" i="7" s="1"/>
  <c r="C63" i="6"/>
  <c r="C63" i="7" s="1"/>
  <c r="C71" i="6"/>
  <c r="C71" i="7" s="1"/>
  <c r="C79" i="6"/>
  <c r="C79" i="7" s="1"/>
  <c r="C87" i="6"/>
  <c r="C87" i="7" s="1"/>
  <c r="C6" i="6"/>
  <c r="C6" i="7" s="1"/>
  <c r="C6" i="8" s="1"/>
  <c r="C14" i="6"/>
  <c r="C14" i="7" s="1"/>
  <c r="C14" i="8" s="1"/>
  <c r="C22" i="6"/>
  <c r="C22" i="7" s="1"/>
  <c r="C22" i="8" s="1"/>
  <c r="C30" i="6"/>
  <c r="C30" i="7" s="1"/>
  <c r="C30" i="8" s="1"/>
  <c r="C36" i="6"/>
  <c r="C36" i="7" s="1"/>
  <c r="C36" i="8" s="1"/>
  <c r="C40" i="6"/>
  <c r="C40" i="7" s="1"/>
  <c r="C40" i="8" s="1"/>
  <c r="C5" i="6"/>
  <c r="C5" i="7" s="1"/>
  <c r="C5" i="8" s="1"/>
  <c r="C61" i="6"/>
  <c r="C61" i="7" s="1"/>
  <c r="C85" i="6"/>
  <c r="C85" i="7" s="1"/>
  <c r="C12" i="6"/>
  <c r="C12" i="7" s="1"/>
  <c r="C12" i="8" s="1"/>
  <c r="C49" i="6"/>
  <c r="C49" i="7" s="1"/>
  <c r="C57" i="6"/>
  <c r="C57" i="7" s="1"/>
  <c r="C65" i="6"/>
  <c r="C65" i="7" s="1"/>
  <c r="C73" i="6"/>
  <c r="C73" i="7" s="1"/>
  <c r="C81" i="6"/>
  <c r="C81" i="7" s="1"/>
  <c r="C89" i="6"/>
  <c r="C89" i="7" s="1"/>
  <c r="C8" i="6"/>
  <c r="C8" i="7" s="1"/>
  <c r="C8" i="8" s="1"/>
  <c r="C16" i="6"/>
  <c r="C16" i="7" s="1"/>
  <c r="C16" i="8" s="1"/>
  <c r="C24" i="6"/>
  <c r="C24" i="7" s="1"/>
  <c r="C24" i="8" s="1"/>
  <c r="C32" i="6"/>
  <c r="C32" i="7" s="1"/>
  <c r="C32" i="8" s="1"/>
  <c r="C53" i="6"/>
  <c r="C53" i="7" s="1"/>
  <c r="C77" i="6"/>
  <c r="C77" i="7" s="1"/>
  <c r="C20" i="6"/>
  <c r="C20" i="7" s="1"/>
  <c r="C20" i="8" s="1"/>
  <c r="C51" i="6"/>
  <c r="C51" i="7" s="1"/>
  <c r="C59" i="6"/>
  <c r="C59" i="7" s="1"/>
  <c r="C67" i="6"/>
  <c r="C67" i="7" s="1"/>
  <c r="C75" i="6"/>
  <c r="C75" i="7" s="1"/>
  <c r="C83" i="6"/>
  <c r="C83" i="7" s="1"/>
  <c r="C91" i="6"/>
  <c r="C91" i="7" s="1"/>
  <c r="C10" i="6"/>
  <c r="C10" i="7" s="1"/>
  <c r="C10" i="8" s="1"/>
  <c r="C18" i="6"/>
  <c r="C18" i="7" s="1"/>
  <c r="C18" i="8" s="1"/>
  <c r="C26" i="6"/>
  <c r="C26" i="7" s="1"/>
  <c r="C26" i="8" s="1"/>
  <c r="C34" i="6"/>
  <c r="C34" i="7" s="1"/>
  <c r="C34" i="8" s="1"/>
  <c r="C38" i="6"/>
  <c r="C38" i="7" s="1"/>
  <c r="C38" i="8" s="1"/>
  <c r="C42" i="6"/>
  <c r="C42" i="7" s="1"/>
  <c r="C42" i="8" s="1"/>
  <c r="C45" i="6"/>
  <c r="C45" i="7" s="1"/>
  <c r="C69" i="6"/>
  <c r="C69" i="7" s="1"/>
  <c r="C93" i="6"/>
  <c r="C93" i="7" s="1"/>
  <c r="C28" i="6"/>
  <c r="C28" i="7" s="1"/>
  <c r="C28" i="8" s="1"/>
  <c r="F8" i="8" l="1"/>
  <c r="G8" i="8"/>
  <c r="B5" i="9" l="1"/>
</calcChain>
</file>

<file path=xl/sharedStrings.xml><?xml version="1.0" encoding="utf-8"?>
<sst xmlns="http://schemas.openxmlformats.org/spreadsheetml/2006/main" count="202" uniqueCount="170">
  <si>
    <t>Préparation des solutions étalons</t>
  </si>
  <si>
    <t>Préparation des solutions a injecter</t>
  </si>
  <si>
    <t>Etude des dispositif d'injection</t>
  </si>
  <si>
    <t>Sel</t>
  </si>
  <si>
    <t>Rhodamine WT</t>
  </si>
  <si>
    <t>Volume théorique (mL)</t>
  </si>
  <si>
    <t>Incertitude donnée par le constructeur</t>
  </si>
  <si>
    <t>Masse volumique de l'eau distillée  :</t>
  </si>
  <si>
    <t>g/l</t>
  </si>
  <si>
    <t>Masse mesurée 1 (mg)</t>
  </si>
  <si>
    <t>Masse mesurée 2 (mg)</t>
  </si>
  <si>
    <t>Masse mesurée 3 (mg)</t>
  </si>
  <si>
    <t>Masse mesurée 4 (mg)</t>
  </si>
  <si>
    <t>Masse mesurée 5 (mg)</t>
  </si>
  <si>
    <t>Masse mesurée 6 (mg)</t>
  </si>
  <si>
    <t>Masse mesurée 7 (mg)</t>
  </si>
  <si>
    <t>Masse mesurée 8 (mg)</t>
  </si>
  <si>
    <t>Masse mesurée 9 (mg)</t>
  </si>
  <si>
    <t>Masse mesurée 10 (mg)</t>
  </si>
  <si>
    <t>Concentration massique de la solution commerciale en Rhodamine WT :</t>
  </si>
  <si>
    <t>g/g</t>
  </si>
  <si>
    <t>Masse de sel (g)</t>
  </si>
  <si>
    <t>Concentration (g/L)</t>
  </si>
  <si>
    <t>Concentration (ppb)</t>
  </si>
  <si>
    <t>Concentration (g/L) :</t>
  </si>
  <si>
    <t>Diluée a 1 % (g/g) :</t>
  </si>
  <si>
    <t>Diluée a 10 % (g/g) :</t>
  </si>
  <si>
    <t>Volume mesuré 1 (mL)</t>
  </si>
  <si>
    <t>Volume mesuré 2 (mL)</t>
  </si>
  <si>
    <t>Volume mesuré 3 (mL)</t>
  </si>
  <si>
    <t>Volume mesuré 4 (mL)</t>
  </si>
  <si>
    <t>Volume mesuré 5 (mL)</t>
  </si>
  <si>
    <t>Volume mesuré 6 (mL)</t>
  </si>
  <si>
    <t>Volume mesuré 7 (mL)</t>
  </si>
  <si>
    <t>Volume mesuré 8 (mL)</t>
  </si>
  <si>
    <t>Volume mesuré 9 (mL)</t>
  </si>
  <si>
    <t>Volume mesuré 10 (mL)</t>
  </si>
  <si>
    <t>Volume moyen (mL)</t>
  </si>
  <si>
    <t>Incertitude type (mL)</t>
  </si>
  <si>
    <t>Résumé</t>
  </si>
  <si>
    <t>Incertitude commerciale (mL)</t>
  </si>
  <si>
    <t>Volume mesuré (mL)</t>
  </si>
  <si>
    <t>Incertitude mesurée (mL)</t>
  </si>
  <si>
    <t>Données d'étalonnage</t>
  </si>
  <si>
    <t>Traceur</t>
  </si>
  <si>
    <t>Commerciale (g/g) :</t>
  </si>
  <si>
    <t>Incertitude-type (g/m3)</t>
  </si>
  <si>
    <t>Valeur mesurée 1 (uS/cm ou ppb)</t>
  </si>
  <si>
    <t>Valeur mesurée 2 (uS/cm ou ppb)</t>
  </si>
  <si>
    <t>Valeur mesurée 3 (uS/cm ou ppb)</t>
  </si>
  <si>
    <t>Valeur mesurée 4 (uS/cm ou ppb)</t>
  </si>
  <si>
    <t>Valeur mesurée 5 (uS/cm ou ppb)</t>
  </si>
  <si>
    <t>Valeur mesurée 6 (uS/cm ou ppb)</t>
  </si>
  <si>
    <t>Valeur mesurée 7 (uS/cm ou ppb)</t>
  </si>
  <si>
    <t>Valeur mesurée 8 (uS/cm ou ppb)</t>
  </si>
  <si>
    <t>Valeur mesurée 9 (uS/cm ou ppb)</t>
  </si>
  <si>
    <t>Valeur mesurée 10 (uS/cm ou ppb)</t>
  </si>
  <si>
    <t>Valeur moyenne (uS/cm ou ppb)</t>
  </si>
  <si>
    <t>Incertitude-type (uS/cm ou ppb)</t>
  </si>
  <si>
    <t>Concentration (g/m3)</t>
  </si>
  <si>
    <t>Incertitude-type sur la masse mesurée par la balance :</t>
  </si>
  <si>
    <t>g</t>
  </si>
  <si>
    <t>Incertitude-type sur le volume mesuré pour les solution en sels (100 mL) :</t>
  </si>
  <si>
    <t>mL</t>
  </si>
  <si>
    <t>Incertitude-type sur le volume mesuré pour les solutions en Rhodamine WT (1000 mL) :</t>
  </si>
  <si>
    <t>Demarrer l'acquisition avec votre systeme</t>
  </si>
  <si>
    <t>Copier ici les données brutes</t>
  </si>
  <si>
    <t>Date</t>
  </si>
  <si>
    <t>Heure</t>
  </si>
  <si>
    <t>Conductivité</t>
  </si>
  <si>
    <t>dans 1 L d'eau distillée</t>
  </si>
  <si>
    <t>Fonctions inverses des courbes d'étalonnage</t>
  </si>
  <si>
    <t>Coefficient</t>
  </si>
  <si>
    <t>b1</t>
  </si>
  <si>
    <t>Sels</t>
  </si>
  <si>
    <t>Rhodamine</t>
  </si>
  <si>
    <t>Resultats</t>
  </si>
  <si>
    <t>Calcul des données corrigées</t>
  </si>
  <si>
    <t>Rappel des données corrigées</t>
  </si>
  <si>
    <t>Bruits de fond</t>
  </si>
  <si>
    <t>Avant</t>
  </si>
  <si>
    <t>Après</t>
  </si>
  <si>
    <t>Moyenne</t>
  </si>
  <si>
    <t>Incertitude-type</t>
  </si>
  <si>
    <t>Concordance</t>
  </si>
  <si>
    <t>Données (Bruit de fond soustrait)</t>
  </si>
  <si>
    <t>Débits</t>
  </si>
  <si>
    <t>Supprimer manuellement les lignes avant et après le pic</t>
  </si>
  <si>
    <t>Incer-type</t>
  </si>
  <si>
    <t>Incertitude-type (m3/s) :</t>
  </si>
  <si>
    <t>Débit à tester (m3/s) :</t>
  </si>
  <si>
    <t>Concordance avec le sels</t>
  </si>
  <si>
    <t>Concordance avec la Rhodamine</t>
  </si>
  <si>
    <t>Hauteur d'eau (m)</t>
  </si>
  <si>
    <t>Données d'entrées</t>
  </si>
  <si>
    <t>Pente (m/m)</t>
  </si>
  <si>
    <t>Gravité (m/s2)</t>
  </si>
  <si>
    <t>Section mouillée (m2)</t>
  </si>
  <si>
    <t>Longueur du bief (m)</t>
  </si>
  <si>
    <t>Vitesse moyenne (m/s)</t>
  </si>
  <si>
    <t>Conc. En Sels maximale souhaitée (g/m3)</t>
  </si>
  <si>
    <t>Conc. En Rhodamine maximale souhaitée (ppb)</t>
  </si>
  <si>
    <t>Masse de sels à injecter (g)</t>
  </si>
  <si>
    <t>Kx</t>
  </si>
  <si>
    <t>Volume de sels à injecter (L)</t>
  </si>
  <si>
    <t>Masse de Rhodamine à injecter (mg)</t>
  </si>
  <si>
    <t>Volume de rhodamineà injecter (microL)</t>
  </si>
  <si>
    <t>Volume de rhodamine réellement injecté (microL)</t>
  </si>
  <si>
    <t>Masse de sel injecté (g)</t>
  </si>
  <si>
    <t>Masse de rhodamine injectée (g)</t>
  </si>
  <si>
    <t>Débit (m3/s)</t>
  </si>
  <si>
    <t>Incertitude sur la masse de sel injectée (g)</t>
  </si>
  <si>
    <t>Incertitude sur la masse de rhodamine injectée (g)</t>
  </si>
  <si>
    <t>Incertitude-type sur le volume de sel réellement injecté (L)</t>
  </si>
  <si>
    <t>Incertitude-type sur le volume de rhodamine réellement injecté (microL)</t>
  </si>
  <si>
    <t>Incertitude type (g/L)</t>
  </si>
  <si>
    <t>Incertitude-type (g/g) :</t>
  </si>
  <si>
    <t>b</t>
  </si>
  <si>
    <t>Sels (g/m3)</t>
  </si>
  <si>
    <t>Rhodamine WT (g/m3)</t>
  </si>
  <si>
    <t>01 -En labo ou au bureau</t>
  </si>
  <si>
    <t>02 -Calcul des masses</t>
  </si>
  <si>
    <t>03 -Acquisition</t>
  </si>
  <si>
    <t>04 -Correction d etalonnage</t>
  </si>
  <si>
    <t>05 -Validation des données</t>
  </si>
  <si>
    <t>06 -Calcul du débit et inc</t>
  </si>
  <si>
    <t>Cellule à renseigner</t>
  </si>
  <si>
    <t>Légendes au sein du fichier</t>
  </si>
  <si>
    <t>Comment utiliser l’outil de calcul Excel ?</t>
  </si>
  <si>
    <t>Ce fichier Excel est divisé en sept feuilles, reprenant une à une les étapes présentées sur le Powerpoint. L’outil peut être utilisé pour les traçages au sel (conductivité) ou à la Rhodamine WT. Les équations utilisées étant indépendantes des traceurs utilisés, il est possible d’adapter sans trop d’effort cet outil à tout type de traceur.</t>
  </si>
  <si>
    <t>Deux types de cellules sont en places sur le tableur : les grises claires où vous devez entrer manuellement des valeurs et les grises foncées où les résultats des calculs et des tests sont affichés.</t>
  </si>
  <si>
    <t>Des exemples de protocoles expérimentaux sont donnés sur la clé USB fournie lors de la formation : ils peuvent vous servir de base pour vos propres traçages.</t>
  </si>
  <si>
    <t>Cet outil a été testé et approuvé pour les traçages au sel. Il devrait fonctionner sans problème pour la Rhodamine WT. L’outil n’étant pas verrouillé et pouvant être victime de modifications involontaires lors de son utilisation, nous ne garantissons pas les débits mesurés par les traçages en dehors de la formation.</t>
  </si>
  <si>
    <t>Etape 1 (Feuille 1) : au laboratoire ou au bureau</t>
  </si>
  <si>
    <t>Quatre sous-étapes sont nécessaires aux traçages.</t>
  </si>
  <si>
    <t>La première est la préparation des solutions étalons afin de lier les conductivités aux concentrations en sel ou d’étalonner le fluorimètre. Pour cette sous-étape, vous devez :</t>
  </si>
  <si>
    <t>- soit remplir les masses de sel (en grammes, colonne B, lignes 5 à 20)</t>
  </si>
  <si>
    <t>OU</t>
  </si>
  <si>
    <t>ET</t>
  </si>
  <si>
    <t>- soit renseigner les valeurs dans les cellules M3 et M4 pour les traçages au sel</t>
  </si>
  <si>
    <t>- soit renseigner les valeurs dans les cellules M2 et M5 pour les traçages à la rhodamine WT.</t>
  </si>
  <si>
    <t>La seconde est la préparation des solutions à injecter : saumure pour le sel(renseigner la cellule B25) ou les solutions diluées de Rhodamine WT (renseigner la cellule E27).</t>
  </si>
  <si>
    <t>La troisième est l’étude des dispositifs d’injection pour quantifier leur incertitude-type. Pour cela, renseigner la cellule K29 et l’ensemble des cellules entre B31 et M41.</t>
  </si>
  <si>
    <t>La quatrième et dernière est l’étalonnage. Il suffit de remplir les cellules situées entre E58 et N73 pour les traçages au sel, ou entre E74 et N89 pour les traçages à la Rhodamine WT : chaque ligne correspondant à une solution étalon, chaque colonne à un enregistrement de la valeur enregistrée (conductivité ou concentration en Rhodamine WT). Les coefficients de la droite d´étalonnage sont automatiquement calculés dans les cellules C129 (pente) et D129 (offset).</t>
  </si>
  <si>
    <t>Etape 2 (Feuille 2) : calcul des masses</t>
  </si>
  <si>
    <t>Cette étape permet le calcul du volume de solution de traceur qu’il est nécessaire d’injecter.</t>
  </si>
  <si>
    <t>Pour cela remplir dans un premier temps les cellules C3, C4, C6, C7, C8, C10 (traçages au sel) ou C11 (traçages à la Rhodamine WT).</t>
  </si>
  <si>
    <t>Les volumes théoriques à injecter sont calculés dans les cellules C16 et C17.</t>
  </si>
  <si>
    <t>Ensuite renseigner le volume réellement injecté (cellules C19 ou C20, suivant le traceur) et l’incertitude-type sur ce volume (C22 ou C23, suivant le traceur).</t>
  </si>
  <si>
    <t>Etape 3 (Feuille 3) : acquisition</t>
  </si>
  <si>
    <r>
      <t>Cette étape, dépendante de votre système d’acquisition, ne peut pas être généralisée pour tous les systèmes. Il est de votre ressort d’assurer l’acquisition d’un signal de conductivité ou de fluorescence avec un pas de temps d’acquisition d’une seconde et en supprimant toute fonction de lissage (moyenne mobile, etc</t>
    </r>
    <r>
      <rPr>
        <i/>
        <sz val="11"/>
        <color theme="1"/>
        <rFont val="Calibri"/>
        <family val="2"/>
      </rPr>
      <t>.</t>
    </r>
    <r>
      <rPr>
        <sz val="11"/>
        <color theme="1"/>
        <rFont val="Calibri"/>
        <family val="2"/>
      </rPr>
      <t>).</t>
    </r>
  </si>
  <si>
    <t>Pour l’outil Excel, il suffit juste de Copier-Coller les valeurs enregistrées en respectant les intitulés (Date, Heure, Conductivité ou Rhodamine WT).</t>
  </si>
  <si>
    <t>Etape 4 (Feuille 4) : correction d’etalonnage</t>
  </si>
  <si>
    <t>C’est une feuille de calcul automatique à partir de la feuille 3 et des cellules C129 et D129 de la feuille 1. Il suffit juste de s’assurer du rafraichissement des données (fonction « Actualiser » sur Excel).</t>
  </si>
  <si>
    <t>Etape 5 (Feuille 5) : validation des données</t>
  </si>
  <si>
    <t>Pour cette étape, il s’agit d’extraire les valeurs moyennes et les écarts types des bruits de fond avant et après le passage du pic de traceur. Pour cela, en vous aidant des graphiques présents sur la feuille, calculer (avec les formules Excel, MOYENNE et ECARTYPE):</t>
  </si>
  <si>
    <t>- les moyennes et les écarts types de la colonne C (lignes à choisir en fonction du pic) dans les cellules (J5 et J6 pour le bruit de fond avant puis K5 et K6 pour le bruit de fond après) pour les traçages au sel.</t>
  </si>
  <si>
    <t>-  les moyennes et les écarts types de la colonne D (lignes à choisir en fonction du pic) dans les cellules (L5 et L6 pour le bruit de fond avant puis M5 et M6 pour le bruit de fond après) pour les traçages à la Rhodamine WT.</t>
  </si>
  <si>
    <t>En dernier lieu, assurez-vous de la concordance des bruits de fond calculés (cellules O5 ou P5, suivant le traceur choisi).</t>
  </si>
  <si>
    <t>Etape 6 (Feuille 6) : calcul du debit et de son incertitude</t>
  </si>
  <si>
    <t>Pour cette étape, il vous suffit de supprimer les lignes des colonnes C ou D (suivant le traceur) où le bruit de fond est proche de 0. Il s’agit de l’extraction du signal utile.</t>
  </si>
  <si>
    <t>Le débit et son incertitude type sont calculés dans les cellules F8 et G8 pour les traçages au sel, H8 et I8 pour la Rhodamine WT.</t>
  </si>
  <si>
    <t>Etape 7 (Feuille 7) : verification de la sonde</t>
  </si>
  <si>
    <t>Afin de vérifier votre débitmètre à tester, renseigner les cellules B2 et B3 de la feuille 7. Le résultat (concordance entre les traçages et le débitmètre) est donné dans les cellules B5 (sel) ou B6 (Rhodamine WT).</t>
  </si>
  <si>
    <t>A vous de décider du sort de votre débitmètre.</t>
  </si>
  <si>
    <t xml:space="preserve"> - soit remplir les concentrations des solutions étalons de Rhodamine WT (en ppb i.e. g/m3, colonne E, lignes 5 à 20)</t>
  </si>
  <si>
    <t>Volume de sels réellement injecté (L)</t>
  </si>
  <si>
    <t>00- NOTICE UTILISATION FEUILLE AIDE AU TRACAGE</t>
  </si>
  <si>
    <t>07 -Verification de la sonde (débitmètre à tester)</t>
  </si>
  <si>
    <t>Cellule calculée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</si>
</sst>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Calibri"/>
      <family val="2"/>
      <scheme val="minor"/>
    </font>
    <font>
      <sz val="12"/>
      <color rgb="FFFF0000"/>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FF0000"/>
      <name val="Calibri"/>
      <family val="2"/>
      <scheme val="minor"/>
    </font>
    <font>
      <b/>
      <sz val="12"/>
      <color theme="1"/>
      <name val="Calibri"/>
      <family val="2"/>
      <scheme val="minor"/>
    </font>
    <font>
      <b/>
      <sz val="20"/>
      <color rgb="FF00B0F0"/>
      <name val="Calibri"/>
      <family val="2"/>
      <scheme val="minor"/>
    </font>
    <font>
      <b/>
      <sz val="14"/>
      <color theme="1"/>
      <name val="Calibri"/>
      <family val="2"/>
      <scheme val="minor"/>
    </font>
    <font>
      <b/>
      <sz val="18"/>
      <color theme="1"/>
      <name val="Calibri"/>
      <family val="2"/>
    </font>
    <font>
      <sz val="11"/>
      <color theme="1"/>
      <name val="Calibri"/>
      <family val="2"/>
    </font>
    <font>
      <u/>
      <sz val="12"/>
      <color theme="1"/>
      <name val="Calibri"/>
      <family val="2"/>
    </font>
    <font>
      <i/>
      <sz val="11"/>
      <color theme="1"/>
      <name val="Calibri"/>
      <family val="2"/>
    </font>
    <font>
      <sz val="12"/>
      <color theme="1"/>
      <name val="Calibri"/>
      <family val="2"/>
    </font>
    <font>
      <b/>
      <sz val="11"/>
      <color theme="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39997558519241921"/>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3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8">
    <xf numFmtId="0" fontId="0" fillId="0" borderId="0" xfId="0"/>
    <xf numFmtId="0" fontId="0" fillId="0" borderId="0" xfId="0" applyAlignment="1">
      <alignment horizontal="center"/>
    </xf>
    <xf numFmtId="0" fontId="4" fillId="0" borderId="0" xfId="0" applyFont="1"/>
    <xf numFmtId="0" fontId="0" fillId="2" borderId="0" xfId="0" applyFill="1"/>
    <xf numFmtId="0" fontId="0" fillId="0" borderId="0" xfId="0" applyAlignment="1"/>
    <xf numFmtId="0" fontId="0" fillId="3" borderId="0" xfId="0" applyFill="1"/>
    <xf numFmtId="0" fontId="0" fillId="2" borderId="2" xfId="0" applyFill="1" applyBorder="1"/>
    <xf numFmtId="0" fontId="0" fillId="0" borderId="3" xfId="0" applyBorder="1"/>
    <xf numFmtId="0" fontId="0" fillId="0" borderId="4" xfId="0" applyBorder="1"/>
    <xf numFmtId="0" fontId="0" fillId="0" borderId="0" xfId="0" applyBorder="1"/>
    <xf numFmtId="0" fontId="0" fillId="2" borderId="4" xfId="0" applyFill="1" applyBorder="1"/>
    <xf numFmtId="0" fontId="0" fillId="3" borderId="0" xfId="0" applyFill="1" applyBorder="1"/>
    <xf numFmtId="0" fontId="0" fillId="2" borderId="0" xfId="0" applyFill="1" applyBorder="1"/>
    <xf numFmtId="0" fontId="0" fillId="0" borderId="5" xfId="0" applyBorder="1"/>
    <xf numFmtId="0" fontId="0" fillId="0" borderId="7" xfId="0" applyBorder="1"/>
    <xf numFmtId="0" fontId="0" fillId="3" borderId="7" xfId="0" applyFill="1" applyBorder="1"/>
    <xf numFmtId="0" fontId="0" fillId="0" borderId="8" xfId="0" applyBorder="1"/>
    <xf numFmtId="0" fontId="0" fillId="3" borderId="5" xfId="0" applyFill="1" applyBorder="1"/>
    <xf numFmtId="0" fontId="0" fillId="0" borderId="2" xfId="0" applyBorder="1"/>
    <xf numFmtId="0" fontId="4" fillId="0" borderId="0" xfId="0" applyFont="1" applyBorder="1"/>
    <xf numFmtId="0" fontId="4" fillId="0" borderId="5" xfId="0" applyFont="1" applyBorder="1"/>
    <xf numFmtId="0" fontId="0" fillId="0" borderId="0" xfId="0" applyFill="1" applyBorder="1"/>
    <xf numFmtId="0" fontId="0" fillId="3" borderId="4" xfId="0" applyFill="1" applyBorder="1"/>
    <xf numFmtId="0" fontId="0" fillId="3" borderId="6" xfId="0" applyFill="1" applyBorder="1"/>
    <xf numFmtId="0" fontId="0" fillId="0" borderId="4" xfId="0"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Border="1" applyAlignment="1">
      <alignment horizontal="right"/>
    </xf>
    <xf numFmtId="0" fontId="0" fillId="0" borderId="0" xfId="0" applyBorder="1" applyAlignment="1"/>
    <xf numFmtId="0" fontId="0" fillId="0" borderId="5" xfId="0" applyBorder="1" applyAlignment="1"/>
    <xf numFmtId="0" fontId="0" fillId="0" borderId="2" xfId="0" applyFill="1" applyBorder="1"/>
    <xf numFmtId="0" fontId="1" fillId="3" borderId="0" xfId="0" applyFont="1" applyFill="1"/>
    <xf numFmtId="0" fontId="0" fillId="0" borderId="0" xfId="0" applyBorder="1" applyAlignment="1">
      <alignment horizontal="right"/>
    </xf>
    <xf numFmtId="0" fontId="0" fillId="2" borderId="0" xfId="0" applyFill="1" applyBorder="1" applyAlignment="1"/>
    <xf numFmtId="0" fontId="0" fillId="0" borderId="0" xfId="0" applyFill="1" applyBorder="1" applyAlignment="1">
      <alignment horizontal="left"/>
    </xf>
    <xf numFmtId="0" fontId="0" fillId="0" borderId="0" xfId="0" applyFill="1" applyBorder="1" applyAlignment="1"/>
    <xf numFmtId="0" fontId="0" fillId="3" borderId="0" xfId="0" applyFill="1" applyAlignment="1">
      <alignment horizontal="center"/>
    </xf>
    <xf numFmtId="14" fontId="0" fillId="2" borderId="0" xfId="0" applyNumberFormat="1" applyFill="1"/>
    <xf numFmtId="21" fontId="0" fillId="2" borderId="0" xfId="0" applyNumberFormat="1" applyFill="1"/>
    <xf numFmtId="14" fontId="0" fillId="3" borderId="0" xfId="0" applyNumberFormat="1" applyFill="1"/>
    <xf numFmtId="21" fontId="0" fillId="3" borderId="0" xfId="0" applyNumberFormat="1" applyFill="1"/>
    <xf numFmtId="0" fontId="0" fillId="0" borderId="0" xfId="0" applyAlignment="1">
      <alignment horizontal="right"/>
    </xf>
    <xf numFmtId="0" fontId="0" fillId="2" borderId="4" xfId="0" applyFill="1" applyBorder="1" applyAlignment="1"/>
    <xf numFmtId="0" fontId="0" fillId="2" borderId="8" xfId="0" applyFill="1" applyBorder="1"/>
    <xf numFmtId="0" fontId="0" fillId="3" borderId="0" xfId="0" applyNumberFormat="1" applyFill="1"/>
    <xf numFmtId="0" fontId="0" fillId="0" borderId="9" xfId="0" applyBorder="1"/>
    <xf numFmtId="0" fontId="0" fillId="2" borderId="9" xfId="0" applyFill="1" applyBorder="1"/>
    <xf numFmtId="0" fontId="0" fillId="3" borderId="9" xfId="0" applyFill="1" applyBorder="1"/>
    <xf numFmtId="0" fontId="7" fillId="0" borderId="0" xfId="0" applyFont="1"/>
    <xf numFmtId="0" fontId="0" fillId="0" borderId="0" xfId="0" applyAlignment="1">
      <alignment vertical="top"/>
    </xf>
    <xf numFmtId="0" fontId="7" fillId="0" borderId="0" xfId="0" applyFont="1" applyAlignment="1">
      <alignment horizontal="left" vertical="center"/>
    </xf>
    <xf numFmtId="0" fontId="0" fillId="4" borderId="0" xfId="0" applyFill="1" applyAlignment="1">
      <alignment horizontal="center"/>
    </xf>
    <xf numFmtId="0" fontId="0" fillId="0" borderId="9" xfId="0" applyBorder="1" applyAlignment="1">
      <alignment horizontal="center"/>
    </xf>
    <xf numFmtId="0" fontId="0" fillId="3" borderId="9" xfId="0" applyFill="1" applyBorder="1" applyAlignment="1">
      <alignment horizontal="center"/>
    </xf>
    <xf numFmtId="0" fontId="0" fillId="0" borderId="9" xfId="0" applyBorder="1" applyAlignment="1">
      <alignment horizontal="center" vertical="center"/>
    </xf>
    <xf numFmtId="0" fontId="6" fillId="0" borderId="4" xfId="0" applyFont="1" applyBorder="1"/>
    <xf numFmtId="0" fontId="0" fillId="0" borderId="0" xfId="0" applyAlignment="1">
      <alignment horizontal="left"/>
    </xf>
    <xf numFmtId="0" fontId="6" fillId="0" borderId="0" xfId="0" applyFont="1"/>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vertical="center"/>
    </xf>
    <xf numFmtId="0" fontId="13"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justify" vertical="center"/>
    </xf>
    <xf numFmtId="0" fontId="0" fillId="0" borderId="0" xfId="0" applyAlignment="1"/>
    <xf numFmtId="0" fontId="0" fillId="0" borderId="0" xfId="0" applyAlignment="1">
      <alignment horizontal="center"/>
    </xf>
    <xf numFmtId="0" fontId="0" fillId="0" borderId="4" xfId="0" applyFill="1" applyBorder="1" applyAlignment="1">
      <alignment horizontal="center"/>
    </xf>
    <xf numFmtId="0" fontId="0" fillId="0" borderId="0" xfId="0" applyFill="1" applyBorder="1" applyAlignment="1">
      <alignment horizontal="center"/>
    </xf>
    <xf numFmtId="0" fontId="6" fillId="5" borderId="1" xfId="0" applyFont="1" applyFill="1" applyBorder="1" applyAlignment="1">
      <alignment horizontal="center"/>
    </xf>
    <xf numFmtId="0" fontId="6" fillId="5" borderId="2" xfId="0" applyFont="1" applyFill="1" applyBorder="1" applyAlignment="1">
      <alignment horizontal="center"/>
    </xf>
    <xf numFmtId="0" fontId="0" fillId="0" borderId="0" xfId="0" applyAlignment="1">
      <alignment horizontal="center" vertical="center"/>
    </xf>
    <xf numFmtId="0" fontId="0" fillId="0" borderId="2" xfId="0" applyBorder="1" applyAlignment="1">
      <alignment horizontal="right"/>
    </xf>
    <xf numFmtId="0" fontId="6" fillId="5" borderId="3" xfId="0" applyFont="1" applyFill="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0" xfId="0" applyBorder="1" applyAlignment="1">
      <alignment horizontal="right"/>
    </xf>
    <xf numFmtId="0" fontId="0" fillId="0" borderId="5" xfId="0" applyBorder="1" applyAlignment="1">
      <alignment horizontal="center"/>
    </xf>
    <xf numFmtId="0" fontId="6" fillId="0" borderId="0" xfId="0" applyFont="1" applyAlignment="1">
      <alignment horizontal="center"/>
    </xf>
    <xf numFmtId="0" fontId="6" fillId="5" borderId="0" xfId="0" applyFont="1" applyFill="1" applyAlignment="1">
      <alignment horizontal="center" vertical="center"/>
    </xf>
    <xf numFmtId="0" fontId="8" fillId="0" borderId="0" xfId="0" applyFont="1" applyAlignment="1">
      <alignment horizontal="center"/>
    </xf>
    <xf numFmtId="0" fontId="6" fillId="0" borderId="0" xfId="0" applyFont="1" applyAlignment="1">
      <alignment horizontal="center" vertical="center"/>
    </xf>
    <xf numFmtId="0" fontId="6" fillId="0" borderId="9" xfId="0" applyFont="1" applyBorder="1" applyAlignment="1">
      <alignment horizontal="center"/>
    </xf>
    <xf numFmtId="0" fontId="0" fillId="0" borderId="9" xfId="0" applyBorder="1" applyAlignment="1">
      <alignment horizontal="center"/>
    </xf>
    <xf numFmtId="0" fontId="5" fillId="0" borderId="0" xfId="0" applyFont="1" applyAlignment="1">
      <alignment horizontal="center"/>
    </xf>
    <xf numFmtId="0" fontId="8" fillId="0" borderId="9" xfId="0" applyFont="1" applyBorder="1" applyAlignment="1">
      <alignment horizontal="center"/>
    </xf>
    <xf numFmtId="0" fontId="14" fillId="0" borderId="0" xfId="0" applyFont="1" applyAlignment="1">
      <alignment horizontal="justify" vertical="center"/>
    </xf>
    <xf numFmtId="0" fontId="6" fillId="0" borderId="0" xfId="0" applyFont="1" applyAlignment="1"/>
  </cellXfs>
  <cellStyles count="3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scatterChart>
        <c:scatterStyle val="lineMarker"/>
        <c:varyColors val="0"/>
        <c:ser>
          <c:idx val="0"/>
          <c:order val="0"/>
          <c:tx>
            <c:v>x = Conductivités y = Sels</c:v>
          </c:tx>
          <c:spPr>
            <a:ln w="47625">
              <a:noFill/>
            </a:ln>
          </c:spPr>
          <c:trendline>
            <c:trendlineType val="linear"/>
            <c:dispRSqr val="1"/>
            <c:dispEq val="1"/>
            <c:trendlineLbl>
              <c:layout>
                <c:manualLayout>
                  <c:x val="0.10867477346928101"/>
                  <c:y val="-7.3809523809523797E-2"/>
                </c:manualLayout>
              </c:layout>
              <c:numFmt formatCode="General" sourceLinked="0"/>
            </c:trendlineLbl>
          </c:trendline>
          <c:xVal>
            <c:numRef>
              <c:f>'01 -En labo ou au bureau'!$P$59:$P$74</c:f>
              <c:numCache>
                <c:formatCode>General</c:formatCode>
                <c:ptCount val="16"/>
                <c:pt idx="0">
                  <c:v>26</c:v>
                </c:pt>
                <c:pt idx="1">
                  <c:v>451</c:v>
                </c:pt>
                <c:pt idx="2">
                  <c:v>876</c:v>
                </c:pt>
                <c:pt idx="3">
                  <c:v>1301</c:v>
                </c:pt>
                <c:pt idx="4">
                  <c:v>1726</c:v>
                </c:pt>
                <c:pt idx="5">
                  <c:v>2151</c:v>
                </c:pt>
                <c:pt idx="6">
                  <c:v>2576</c:v>
                </c:pt>
                <c:pt idx="7">
                  <c:v>26</c:v>
                </c:pt>
                <c:pt idx="8">
                  <c:v>26</c:v>
                </c:pt>
                <c:pt idx="9">
                  <c:v>26</c:v>
                </c:pt>
                <c:pt idx="10">
                  <c:v>26</c:v>
                </c:pt>
                <c:pt idx="11">
                  <c:v>26</c:v>
                </c:pt>
                <c:pt idx="12">
                  <c:v>26</c:v>
                </c:pt>
                <c:pt idx="13">
                  <c:v>26</c:v>
                </c:pt>
                <c:pt idx="14">
                  <c:v>26</c:v>
                </c:pt>
                <c:pt idx="15">
                  <c:v>3426</c:v>
                </c:pt>
              </c:numCache>
            </c:numRef>
          </c:xVal>
          <c:yVal>
            <c:numRef>
              <c:f>'01 -En labo ou au bureau'!$C$59:$C$74</c:f>
              <c:numCache>
                <c:formatCode>General</c:formatCode>
                <c:ptCount val="16"/>
                <c:pt idx="0">
                  <c:v>0</c:v>
                </c:pt>
                <c:pt idx="1">
                  <c:v>250</c:v>
                </c:pt>
                <c:pt idx="2">
                  <c:v>500</c:v>
                </c:pt>
                <c:pt idx="3">
                  <c:v>750</c:v>
                </c:pt>
                <c:pt idx="4">
                  <c:v>1000</c:v>
                </c:pt>
                <c:pt idx="5">
                  <c:v>1250</c:v>
                </c:pt>
                <c:pt idx="6">
                  <c:v>1500</c:v>
                </c:pt>
                <c:pt idx="7">
                  <c:v>0</c:v>
                </c:pt>
                <c:pt idx="8">
                  <c:v>0</c:v>
                </c:pt>
                <c:pt idx="9">
                  <c:v>0</c:v>
                </c:pt>
                <c:pt idx="10">
                  <c:v>0</c:v>
                </c:pt>
                <c:pt idx="11">
                  <c:v>0</c:v>
                </c:pt>
                <c:pt idx="12">
                  <c:v>0</c:v>
                </c:pt>
                <c:pt idx="13">
                  <c:v>0</c:v>
                </c:pt>
                <c:pt idx="14">
                  <c:v>0</c:v>
                </c:pt>
                <c:pt idx="15">
                  <c:v>2000</c:v>
                </c:pt>
              </c:numCache>
            </c:numRef>
          </c:yVal>
          <c:smooth val="0"/>
          <c:extLst>
            <c:ext xmlns:c16="http://schemas.microsoft.com/office/drawing/2014/chart" uri="{C3380CC4-5D6E-409C-BE32-E72D297353CC}">
              <c16:uniqueId val="{00000000-078B-4B08-A038-2C25BB3D3CD4}"/>
            </c:ext>
          </c:extLst>
        </c:ser>
        <c:dLbls>
          <c:showLegendKey val="0"/>
          <c:showVal val="0"/>
          <c:showCatName val="0"/>
          <c:showSerName val="0"/>
          <c:showPercent val="0"/>
          <c:showBubbleSize val="0"/>
        </c:dLbls>
        <c:axId val="110265472"/>
        <c:axId val="110267008"/>
      </c:scatterChart>
      <c:valAx>
        <c:axId val="110265472"/>
        <c:scaling>
          <c:orientation val="minMax"/>
        </c:scaling>
        <c:delete val="0"/>
        <c:axPos val="b"/>
        <c:numFmt formatCode="General" sourceLinked="1"/>
        <c:majorTickMark val="out"/>
        <c:minorTickMark val="none"/>
        <c:tickLblPos val="nextTo"/>
        <c:crossAx val="110267008"/>
        <c:crosses val="autoZero"/>
        <c:crossBetween val="midCat"/>
      </c:valAx>
      <c:valAx>
        <c:axId val="110267008"/>
        <c:scaling>
          <c:orientation val="minMax"/>
        </c:scaling>
        <c:delete val="0"/>
        <c:axPos val="l"/>
        <c:majorGridlines/>
        <c:numFmt formatCode="General" sourceLinked="1"/>
        <c:majorTickMark val="out"/>
        <c:minorTickMark val="none"/>
        <c:tickLblPos val="nextTo"/>
        <c:crossAx val="110265472"/>
        <c:crosses val="autoZero"/>
        <c:crossBetween val="midCat"/>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scatterChart>
        <c:scatterStyle val="lineMarker"/>
        <c:varyColors val="0"/>
        <c:ser>
          <c:idx val="0"/>
          <c:order val="0"/>
          <c:tx>
            <c:v>x = Conc. Mesurées y = Concentrations vraies</c:v>
          </c:tx>
          <c:spPr>
            <a:ln w="47625">
              <a:noFill/>
            </a:ln>
          </c:spPr>
          <c:trendline>
            <c:trendlineType val="linear"/>
            <c:dispRSqr val="1"/>
            <c:dispEq val="1"/>
            <c:trendlineLbl>
              <c:layout>
                <c:manualLayout>
                  <c:x val="0.23221799326081999"/>
                  <c:y val="-2.3931623931623899E-2"/>
                </c:manualLayout>
              </c:layout>
              <c:numFmt formatCode="General" sourceLinked="0"/>
            </c:trendlineLbl>
          </c:trendline>
          <c:xVal>
            <c:numRef>
              <c:f>'01 -En labo ou au bureau'!$P$75:$P$90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'01 -En labo ou au bureau'!$C$75:$C$90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0"/>
          <c:extLst>
            <c:ext xmlns:c16="http://schemas.microsoft.com/office/drawing/2014/chart" uri="{C3380CC4-5D6E-409C-BE32-E72D297353CC}">
              <c16:uniqueId val="{00000000-D4BF-47C7-8467-8D7257A07E69}"/>
            </c:ext>
          </c:extLst>
        </c:ser>
        <c:dLbls>
          <c:showLegendKey val="0"/>
          <c:showVal val="0"/>
          <c:showCatName val="0"/>
          <c:showSerName val="0"/>
          <c:showPercent val="0"/>
          <c:showBubbleSize val="0"/>
        </c:dLbls>
        <c:axId val="110308736"/>
        <c:axId val="110314624"/>
      </c:scatterChart>
      <c:valAx>
        <c:axId val="110308736"/>
        <c:scaling>
          <c:orientation val="minMax"/>
        </c:scaling>
        <c:delete val="0"/>
        <c:axPos val="b"/>
        <c:numFmt formatCode="General" sourceLinked="1"/>
        <c:majorTickMark val="out"/>
        <c:minorTickMark val="none"/>
        <c:tickLblPos val="nextTo"/>
        <c:crossAx val="110314624"/>
        <c:crosses val="autoZero"/>
        <c:crossBetween val="midCat"/>
      </c:valAx>
      <c:valAx>
        <c:axId val="110314624"/>
        <c:scaling>
          <c:orientation val="minMax"/>
        </c:scaling>
        <c:delete val="0"/>
        <c:axPos val="l"/>
        <c:majorGridlines/>
        <c:numFmt formatCode="General" sourceLinked="1"/>
        <c:majorTickMark val="out"/>
        <c:minorTickMark val="none"/>
        <c:tickLblPos val="nextTo"/>
        <c:crossAx val="110308736"/>
        <c:crosses val="autoZero"/>
        <c:crossBetween val="midCat"/>
      </c:valAx>
    </c:plotArea>
    <c:legend>
      <c:legendPos val="r"/>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scatterChart>
        <c:scatterStyle val="lineMarker"/>
        <c:varyColors val="0"/>
        <c:ser>
          <c:idx val="0"/>
          <c:order val="0"/>
          <c:tx>
            <c:v>x = Temps , y = Sels</c:v>
          </c:tx>
          <c:spPr>
            <a:ln w="47625">
              <a:noFill/>
            </a:ln>
          </c:spPr>
          <c:xVal>
            <c:numRef>
              <c:f>'05 -Validation des données'!$B$5:$B$94</c:f>
              <c:numCache>
                <c:formatCode>h:mm:ss</c:formatCode>
                <c:ptCount val="90"/>
                <c:pt idx="0">
                  <c:v>0.41399305555555554</c:v>
                </c:pt>
                <c:pt idx="1">
                  <c:v>0.41400462962962964</c:v>
                </c:pt>
                <c:pt idx="2">
                  <c:v>0.41401620370370368</c:v>
                </c:pt>
                <c:pt idx="3">
                  <c:v>0.41402777777777783</c:v>
                </c:pt>
                <c:pt idx="4">
                  <c:v>0.41403935185185187</c:v>
                </c:pt>
                <c:pt idx="5">
                  <c:v>0.41405092592592596</c:v>
                </c:pt>
                <c:pt idx="6">
                  <c:v>0.4140625</c:v>
                </c:pt>
                <c:pt idx="7">
                  <c:v>0.41407407407407404</c:v>
                </c:pt>
                <c:pt idx="8">
                  <c:v>0.41408564814814813</c:v>
                </c:pt>
                <c:pt idx="9">
                  <c:v>0.41409722222222217</c:v>
                </c:pt>
                <c:pt idx="10">
                  <c:v>0.41410879629629632</c:v>
                </c:pt>
                <c:pt idx="11">
                  <c:v>0.41412037037037036</c:v>
                </c:pt>
                <c:pt idx="12">
                  <c:v>0.41413194444444446</c:v>
                </c:pt>
                <c:pt idx="13">
                  <c:v>0.41414351851851849</c:v>
                </c:pt>
                <c:pt idx="14">
                  <c:v>0.41415509259259259</c:v>
                </c:pt>
                <c:pt idx="15">
                  <c:v>0.41416666666666663</c:v>
                </c:pt>
                <c:pt idx="16">
                  <c:v>0.41417824074074078</c:v>
                </c:pt>
                <c:pt idx="17">
                  <c:v>0.41418981481481482</c:v>
                </c:pt>
                <c:pt idx="18">
                  <c:v>0.41420138888888891</c:v>
                </c:pt>
                <c:pt idx="19">
                  <c:v>0.41421296296296295</c:v>
                </c:pt>
                <c:pt idx="20">
                  <c:v>0.41422453703703704</c:v>
                </c:pt>
                <c:pt idx="21">
                  <c:v>0.41423611111111108</c:v>
                </c:pt>
                <c:pt idx="22">
                  <c:v>0.41424768518518523</c:v>
                </c:pt>
                <c:pt idx="23">
                  <c:v>0.41425925925925927</c:v>
                </c:pt>
                <c:pt idx="24">
                  <c:v>0.41427083333333337</c:v>
                </c:pt>
                <c:pt idx="25">
                  <c:v>0.4142824074074074</c:v>
                </c:pt>
                <c:pt idx="26">
                  <c:v>0.4142939814814815</c:v>
                </c:pt>
                <c:pt idx="27">
                  <c:v>0.41430555555555554</c:v>
                </c:pt>
                <c:pt idx="28">
                  <c:v>0.41431712962962958</c:v>
                </c:pt>
                <c:pt idx="29">
                  <c:v>0.41432870370370373</c:v>
                </c:pt>
                <c:pt idx="30">
                  <c:v>0.41434027777777777</c:v>
                </c:pt>
                <c:pt idx="31">
                  <c:v>0.41435185185185186</c:v>
                </c:pt>
                <c:pt idx="32">
                  <c:v>0.4143634259259259</c:v>
                </c:pt>
                <c:pt idx="33">
                  <c:v>0.41437499999999999</c:v>
                </c:pt>
                <c:pt idx="34">
                  <c:v>0.41438657407407403</c:v>
                </c:pt>
                <c:pt idx="35">
                  <c:v>0.41439814814814818</c:v>
                </c:pt>
                <c:pt idx="36">
                  <c:v>0.41440972222222222</c:v>
                </c:pt>
                <c:pt idx="37">
                  <c:v>0.41442129629629632</c:v>
                </c:pt>
                <c:pt idx="38">
                  <c:v>0.41443287037037035</c:v>
                </c:pt>
                <c:pt idx="39">
                  <c:v>0.41444444444444445</c:v>
                </c:pt>
                <c:pt idx="40">
                  <c:v>0.41445601851851849</c:v>
                </c:pt>
                <c:pt idx="41">
                  <c:v>0.41446759259259264</c:v>
                </c:pt>
                <c:pt idx="42">
                  <c:v>0.41447916666666668</c:v>
                </c:pt>
                <c:pt idx="43">
                  <c:v>0.41449074074074077</c:v>
                </c:pt>
                <c:pt idx="44">
                  <c:v>0.41450231481481481</c:v>
                </c:pt>
                <c:pt idx="45">
                  <c:v>0.4145138888888889</c:v>
                </c:pt>
                <c:pt idx="46">
                  <c:v>0.41452546296296294</c:v>
                </c:pt>
                <c:pt idx="47">
                  <c:v>0.41453703703703698</c:v>
                </c:pt>
                <c:pt idx="48">
                  <c:v>0.41454861111111113</c:v>
                </c:pt>
                <c:pt idx="49">
                  <c:v>0.41456018518518517</c:v>
                </c:pt>
                <c:pt idx="50">
                  <c:v>0.41457175925925926</c:v>
                </c:pt>
                <c:pt idx="51">
                  <c:v>0.4145833333333333</c:v>
                </c:pt>
                <c:pt idx="52">
                  <c:v>0.4145949074074074</c:v>
                </c:pt>
                <c:pt idx="53">
                  <c:v>0.41460648148148144</c:v>
                </c:pt>
                <c:pt idx="54">
                  <c:v>0.41461805555555559</c:v>
                </c:pt>
                <c:pt idx="55">
                  <c:v>0.41462962962962963</c:v>
                </c:pt>
                <c:pt idx="56">
                  <c:v>0.41464120370370372</c:v>
                </c:pt>
                <c:pt idx="57">
                  <c:v>0.41465277777777776</c:v>
                </c:pt>
                <c:pt idx="58">
                  <c:v>0.41466435185185185</c:v>
                </c:pt>
                <c:pt idx="59">
                  <c:v>0.41467592592592589</c:v>
                </c:pt>
                <c:pt idx="60">
                  <c:v>0.41468750000000004</c:v>
                </c:pt>
                <c:pt idx="61">
                  <c:v>0.41469907407407408</c:v>
                </c:pt>
                <c:pt idx="62">
                  <c:v>0.41471064814814818</c:v>
                </c:pt>
                <c:pt idx="63">
                  <c:v>0.41472222222222221</c:v>
                </c:pt>
                <c:pt idx="64">
                  <c:v>0.41473379629629631</c:v>
                </c:pt>
                <c:pt idx="65">
                  <c:v>0.41474537037037035</c:v>
                </c:pt>
                <c:pt idx="66">
                  <c:v>0.4147569444444445</c:v>
                </c:pt>
                <c:pt idx="67">
                  <c:v>0.41476851851851854</c:v>
                </c:pt>
                <c:pt idx="68">
                  <c:v>0.41478009259259258</c:v>
                </c:pt>
                <c:pt idx="69">
                  <c:v>0.41479166666666667</c:v>
                </c:pt>
                <c:pt idx="70">
                  <c:v>0.41480324074074071</c:v>
                </c:pt>
                <c:pt idx="71">
                  <c:v>0.4148148148148148</c:v>
                </c:pt>
                <c:pt idx="72">
                  <c:v>0.41482638888888884</c:v>
                </c:pt>
                <c:pt idx="73">
                  <c:v>0.41483796296296299</c:v>
                </c:pt>
                <c:pt idx="74">
                  <c:v>0.41484953703703703</c:v>
                </c:pt>
                <c:pt idx="75">
                  <c:v>0.41486111111111112</c:v>
                </c:pt>
                <c:pt idx="76">
                  <c:v>0.41487268518518516</c:v>
                </c:pt>
                <c:pt idx="77">
                  <c:v>0.41488425925925926</c:v>
                </c:pt>
                <c:pt idx="78">
                  <c:v>0.4148958333333333</c:v>
                </c:pt>
                <c:pt idx="79">
                  <c:v>0.41490740740740745</c:v>
                </c:pt>
                <c:pt idx="80">
                  <c:v>0.41491898148148149</c:v>
                </c:pt>
                <c:pt idx="81">
                  <c:v>0.41493055555555558</c:v>
                </c:pt>
                <c:pt idx="82">
                  <c:v>0.41494212962962962</c:v>
                </c:pt>
                <c:pt idx="83">
                  <c:v>0.41495370370370371</c:v>
                </c:pt>
                <c:pt idx="84">
                  <c:v>0.41496527777777775</c:v>
                </c:pt>
                <c:pt idx="85">
                  <c:v>0.4149768518518519</c:v>
                </c:pt>
                <c:pt idx="86">
                  <c:v>0.41498842592592594</c:v>
                </c:pt>
                <c:pt idx="87">
                  <c:v>0.41500000000000004</c:v>
                </c:pt>
                <c:pt idx="88">
                  <c:v>0.41501157407407407</c:v>
                </c:pt>
                <c:pt idx="89">
                  <c:v>0.41502314814814811</c:v>
                </c:pt>
              </c:numCache>
            </c:numRef>
          </c:xVal>
          <c:yVal>
            <c:numRef>
              <c:f>'05 -Validation des données'!$C$5:$C$94</c:f>
              <c:numCache>
                <c:formatCode>General</c:formatCode>
                <c:ptCount val="90"/>
                <c:pt idx="0">
                  <c:v>180.47058823529412</c:v>
                </c:pt>
                <c:pt idx="1">
                  <c:v>180.47058823529412</c:v>
                </c:pt>
                <c:pt idx="2">
                  <c:v>180.47058823529412</c:v>
                </c:pt>
                <c:pt idx="3">
                  <c:v>180.52941176470586</c:v>
                </c:pt>
                <c:pt idx="4">
                  <c:v>180.52941176470586</c:v>
                </c:pt>
                <c:pt idx="5">
                  <c:v>180.52941176470586</c:v>
                </c:pt>
                <c:pt idx="6">
                  <c:v>180.52941176470586</c:v>
                </c:pt>
                <c:pt idx="7">
                  <c:v>180.58823529411762</c:v>
                </c:pt>
                <c:pt idx="8">
                  <c:v>180.47058823529412</c:v>
                </c:pt>
                <c:pt idx="9">
                  <c:v>180.47058823529412</c:v>
                </c:pt>
                <c:pt idx="10">
                  <c:v>180.47058823529412</c:v>
                </c:pt>
                <c:pt idx="11">
                  <c:v>180.47058823529412</c:v>
                </c:pt>
                <c:pt idx="12">
                  <c:v>180.52941176470586</c:v>
                </c:pt>
                <c:pt idx="13">
                  <c:v>180.52941176470586</c:v>
                </c:pt>
                <c:pt idx="14">
                  <c:v>180.52941176470586</c:v>
                </c:pt>
                <c:pt idx="15">
                  <c:v>180.58823529411762</c:v>
                </c:pt>
                <c:pt idx="16">
                  <c:v>180.52941176470586</c:v>
                </c:pt>
                <c:pt idx="17">
                  <c:v>181.94117647058823</c:v>
                </c:pt>
                <c:pt idx="18">
                  <c:v>185.41176470588235</c:v>
                </c:pt>
                <c:pt idx="19">
                  <c:v>309.94117647058823</c:v>
                </c:pt>
                <c:pt idx="20">
                  <c:v>388.8235294117647</c:v>
                </c:pt>
                <c:pt idx="21">
                  <c:v>494.05882352941177</c:v>
                </c:pt>
                <c:pt idx="22">
                  <c:v>839.64705882352951</c:v>
                </c:pt>
                <c:pt idx="23">
                  <c:v>804.41176470588243</c:v>
                </c:pt>
                <c:pt idx="24">
                  <c:v>903.23529411764707</c:v>
                </c:pt>
                <c:pt idx="25">
                  <c:v>1075.1176470588236</c:v>
                </c:pt>
                <c:pt idx="26">
                  <c:v>1170.5882352941178</c:v>
                </c:pt>
                <c:pt idx="27">
                  <c:v>1276.4705882352941</c:v>
                </c:pt>
                <c:pt idx="28">
                  <c:v>1127.0000000000002</c:v>
                </c:pt>
                <c:pt idx="29">
                  <c:v>936.17647058823536</c:v>
                </c:pt>
                <c:pt idx="30">
                  <c:v>816.88235294117658</c:v>
                </c:pt>
                <c:pt idx="31">
                  <c:v>613.70588235294122</c:v>
                </c:pt>
                <c:pt idx="32">
                  <c:v>536.17647058823536</c:v>
                </c:pt>
                <c:pt idx="33">
                  <c:v>399.23529411764707</c:v>
                </c:pt>
                <c:pt idx="34">
                  <c:v>463.8235294117647</c:v>
                </c:pt>
                <c:pt idx="35">
                  <c:v>315.88235294117646</c:v>
                </c:pt>
                <c:pt idx="36">
                  <c:v>305.58823529411762</c:v>
                </c:pt>
                <c:pt idx="37">
                  <c:v>269.76470588235293</c:v>
                </c:pt>
                <c:pt idx="38">
                  <c:v>242.64705882352939</c:v>
                </c:pt>
                <c:pt idx="39">
                  <c:v>231.64705882352942</c:v>
                </c:pt>
                <c:pt idx="40">
                  <c:v>215.94117647058823</c:v>
                </c:pt>
                <c:pt idx="41">
                  <c:v>200.70588235294116</c:v>
                </c:pt>
                <c:pt idx="42">
                  <c:v>197.23529411764704</c:v>
                </c:pt>
                <c:pt idx="43">
                  <c:v>195.52941176470586</c:v>
                </c:pt>
                <c:pt idx="44">
                  <c:v>189</c:v>
                </c:pt>
                <c:pt idx="45">
                  <c:v>188.94117647058823</c:v>
                </c:pt>
                <c:pt idx="46">
                  <c:v>188.23529411764704</c:v>
                </c:pt>
                <c:pt idx="47">
                  <c:v>187.88235294117644</c:v>
                </c:pt>
                <c:pt idx="48">
                  <c:v>186.47058823529412</c:v>
                </c:pt>
                <c:pt idx="49">
                  <c:v>186.47058823529412</c:v>
                </c:pt>
                <c:pt idx="50">
                  <c:v>185.41176470588235</c:v>
                </c:pt>
                <c:pt idx="51">
                  <c:v>184.64705882352939</c:v>
                </c:pt>
                <c:pt idx="52">
                  <c:v>184.35294117647055</c:v>
                </c:pt>
                <c:pt idx="53">
                  <c:v>184.35294117647055</c:v>
                </c:pt>
                <c:pt idx="54">
                  <c:v>183.64705882352939</c:v>
                </c:pt>
                <c:pt idx="55">
                  <c:v>183.64705882352939</c:v>
                </c:pt>
                <c:pt idx="56">
                  <c:v>183</c:v>
                </c:pt>
                <c:pt idx="57">
                  <c:v>182.35294117647058</c:v>
                </c:pt>
                <c:pt idx="58">
                  <c:v>182.35294117647058</c:v>
                </c:pt>
                <c:pt idx="59">
                  <c:v>182.29411764705881</c:v>
                </c:pt>
                <c:pt idx="60">
                  <c:v>182.29411764705881</c:v>
                </c:pt>
                <c:pt idx="61">
                  <c:v>181.99999999999997</c:v>
                </c:pt>
                <c:pt idx="62">
                  <c:v>181.94117647058823</c:v>
                </c:pt>
                <c:pt idx="63">
                  <c:v>181.94117647058823</c:v>
                </c:pt>
                <c:pt idx="64">
                  <c:v>181.23529411764707</c:v>
                </c:pt>
                <c:pt idx="65">
                  <c:v>181.99999999999997</c:v>
                </c:pt>
                <c:pt idx="66">
                  <c:v>181.99999999999997</c:v>
                </c:pt>
                <c:pt idx="67">
                  <c:v>181.23529411764707</c:v>
                </c:pt>
                <c:pt idx="68">
                  <c:v>181.23529411764707</c:v>
                </c:pt>
                <c:pt idx="69">
                  <c:v>181.23529411764707</c:v>
                </c:pt>
                <c:pt idx="70">
                  <c:v>181.23529411764707</c:v>
                </c:pt>
                <c:pt idx="71">
                  <c:v>181.23529411764707</c:v>
                </c:pt>
                <c:pt idx="72">
                  <c:v>181.23529411764707</c:v>
                </c:pt>
                <c:pt idx="73">
                  <c:v>181.23529411764707</c:v>
                </c:pt>
                <c:pt idx="74">
                  <c:v>181.23529411764707</c:v>
                </c:pt>
                <c:pt idx="75">
                  <c:v>181.23529411764707</c:v>
                </c:pt>
                <c:pt idx="76">
                  <c:v>181.23529411764707</c:v>
                </c:pt>
                <c:pt idx="77">
                  <c:v>180.52941176470586</c:v>
                </c:pt>
                <c:pt idx="78">
                  <c:v>180.52941176470586</c:v>
                </c:pt>
                <c:pt idx="79">
                  <c:v>180.52941176470586</c:v>
                </c:pt>
                <c:pt idx="80">
                  <c:v>180.47058823529412</c:v>
                </c:pt>
                <c:pt idx="81">
                  <c:v>180.52941176470586</c:v>
                </c:pt>
                <c:pt idx="82">
                  <c:v>180.52941176470586</c:v>
                </c:pt>
                <c:pt idx="83">
                  <c:v>180.52941176470586</c:v>
                </c:pt>
                <c:pt idx="84">
                  <c:v>180.58823529411762</c:v>
                </c:pt>
                <c:pt idx="85">
                  <c:v>180.52941176470586</c:v>
                </c:pt>
                <c:pt idx="86">
                  <c:v>180.52941176470586</c:v>
                </c:pt>
                <c:pt idx="87">
                  <c:v>180.58823529411762</c:v>
                </c:pt>
                <c:pt idx="88">
                  <c:v>180.58823529411762</c:v>
                </c:pt>
                <c:pt idx="89">
                  <c:v>180.52941176470586</c:v>
                </c:pt>
              </c:numCache>
            </c:numRef>
          </c:yVal>
          <c:smooth val="0"/>
          <c:extLst>
            <c:ext xmlns:c16="http://schemas.microsoft.com/office/drawing/2014/chart" uri="{C3380CC4-5D6E-409C-BE32-E72D297353CC}">
              <c16:uniqueId val="{00000000-A1A4-42A2-9F32-715A89EA0224}"/>
            </c:ext>
          </c:extLst>
        </c:ser>
        <c:dLbls>
          <c:showLegendKey val="0"/>
          <c:showVal val="0"/>
          <c:showCatName val="0"/>
          <c:showSerName val="0"/>
          <c:showPercent val="0"/>
          <c:showBubbleSize val="0"/>
        </c:dLbls>
        <c:axId val="111220992"/>
        <c:axId val="111230976"/>
      </c:scatterChart>
      <c:valAx>
        <c:axId val="111220992"/>
        <c:scaling>
          <c:orientation val="minMax"/>
        </c:scaling>
        <c:delete val="0"/>
        <c:axPos val="b"/>
        <c:numFmt formatCode="h:mm:ss" sourceLinked="1"/>
        <c:majorTickMark val="out"/>
        <c:minorTickMark val="none"/>
        <c:tickLblPos val="nextTo"/>
        <c:crossAx val="111230976"/>
        <c:crosses val="autoZero"/>
        <c:crossBetween val="midCat"/>
      </c:valAx>
      <c:valAx>
        <c:axId val="111230976"/>
        <c:scaling>
          <c:orientation val="minMax"/>
        </c:scaling>
        <c:delete val="0"/>
        <c:axPos val="l"/>
        <c:majorGridlines/>
        <c:numFmt formatCode="General" sourceLinked="1"/>
        <c:majorTickMark val="out"/>
        <c:minorTickMark val="none"/>
        <c:tickLblPos val="nextTo"/>
        <c:crossAx val="111220992"/>
        <c:crosses val="autoZero"/>
        <c:crossBetween val="midCat"/>
      </c:valAx>
    </c:plotArea>
    <c:legend>
      <c:legendPos val="r"/>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scatterChart>
        <c:scatterStyle val="lineMarker"/>
        <c:varyColors val="0"/>
        <c:ser>
          <c:idx val="0"/>
          <c:order val="0"/>
          <c:tx>
            <c:v>x = Temps, Y = Rhodamine</c:v>
          </c:tx>
          <c:spPr>
            <a:ln w="47625">
              <a:noFill/>
            </a:ln>
          </c:spPr>
          <c:xVal>
            <c:numRef>
              <c:f>'05 -Validation des données'!$B$5:$B$43</c:f>
              <c:numCache>
                <c:formatCode>h:mm:ss</c:formatCode>
                <c:ptCount val="39"/>
                <c:pt idx="0">
                  <c:v>0.41399305555555554</c:v>
                </c:pt>
                <c:pt idx="1">
                  <c:v>0.41400462962962964</c:v>
                </c:pt>
                <c:pt idx="2">
                  <c:v>0.41401620370370368</c:v>
                </c:pt>
                <c:pt idx="3">
                  <c:v>0.41402777777777783</c:v>
                </c:pt>
                <c:pt idx="4">
                  <c:v>0.41403935185185187</c:v>
                </c:pt>
                <c:pt idx="5">
                  <c:v>0.41405092592592596</c:v>
                </c:pt>
                <c:pt idx="6">
                  <c:v>0.4140625</c:v>
                </c:pt>
                <c:pt idx="7">
                  <c:v>0.41407407407407404</c:v>
                </c:pt>
                <c:pt idx="8">
                  <c:v>0.41408564814814813</c:v>
                </c:pt>
                <c:pt idx="9">
                  <c:v>0.41409722222222217</c:v>
                </c:pt>
                <c:pt idx="10">
                  <c:v>0.41410879629629632</c:v>
                </c:pt>
                <c:pt idx="11">
                  <c:v>0.41412037037037036</c:v>
                </c:pt>
                <c:pt idx="12">
                  <c:v>0.41413194444444446</c:v>
                </c:pt>
                <c:pt idx="13">
                  <c:v>0.41414351851851849</c:v>
                </c:pt>
                <c:pt idx="14">
                  <c:v>0.41415509259259259</c:v>
                </c:pt>
                <c:pt idx="15">
                  <c:v>0.41416666666666663</c:v>
                </c:pt>
                <c:pt idx="16">
                  <c:v>0.41417824074074078</c:v>
                </c:pt>
                <c:pt idx="17">
                  <c:v>0.41418981481481482</c:v>
                </c:pt>
                <c:pt idx="18">
                  <c:v>0.41420138888888891</c:v>
                </c:pt>
                <c:pt idx="19">
                  <c:v>0.41421296296296295</c:v>
                </c:pt>
                <c:pt idx="20">
                  <c:v>0.41422453703703704</c:v>
                </c:pt>
                <c:pt idx="21">
                  <c:v>0.41423611111111108</c:v>
                </c:pt>
                <c:pt idx="22">
                  <c:v>0.41424768518518523</c:v>
                </c:pt>
                <c:pt idx="23">
                  <c:v>0.41425925925925927</c:v>
                </c:pt>
                <c:pt idx="24">
                  <c:v>0.41427083333333337</c:v>
                </c:pt>
                <c:pt idx="25">
                  <c:v>0.4142824074074074</c:v>
                </c:pt>
                <c:pt idx="26">
                  <c:v>0.4142939814814815</c:v>
                </c:pt>
                <c:pt idx="27">
                  <c:v>0.41430555555555554</c:v>
                </c:pt>
                <c:pt idx="28">
                  <c:v>0.41431712962962958</c:v>
                </c:pt>
                <c:pt idx="29">
                  <c:v>0.41432870370370373</c:v>
                </c:pt>
                <c:pt idx="30">
                  <c:v>0.41434027777777777</c:v>
                </c:pt>
                <c:pt idx="31">
                  <c:v>0.41435185185185186</c:v>
                </c:pt>
                <c:pt idx="32">
                  <c:v>0.4143634259259259</c:v>
                </c:pt>
                <c:pt idx="33">
                  <c:v>0.41437499999999999</c:v>
                </c:pt>
                <c:pt idx="34">
                  <c:v>0.41438657407407403</c:v>
                </c:pt>
                <c:pt idx="35">
                  <c:v>0.41439814814814818</c:v>
                </c:pt>
                <c:pt idx="36">
                  <c:v>0.41440972222222222</c:v>
                </c:pt>
                <c:pt idx="37">
                  <c:v>0.41442129629629632</c:v>
                </c:pt>
                <c:pt idx="38">
                  <c:v>0.41443287037037035</c:v>
                </c:pt>
              </c:numCache>
            </c:numRef>
          </c:xVal>
          <c:yVal>
            <c:numRef>
              <c:f>'05 -Validation des données'!$D$5:$D$43</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yVal>
          <c:smooth val="0"/>
          <c:extLst>
            <c:ext xmlns:c16="http://schemas.microsoft.com/office/drawing/2014/chart" uri="{C3380CC4-5D6E-409C-BE32-E72D297353CC}">
              <c16:uniqueId val="{00000000-DA4E-43D7-AEFB-FCD52F6C06E4}"/>
            </c:ext>
          </c:extLst>
        </c:ser>
        <c:dLbls>
          <c:showLegendKey val="0"/>
          <c:showVal val="0"/>
          <c:showCatName val="0"/>
          <c:showSerName val="0"/>
          <c:showPercent val="0"/>
          <c:showBubbleSize val="0"/>
        </c:dLbls>
        <c:axId val="111259648"/>
        <c:axId val="111261184"/>
      </c:scatterChart>
      <c:valAx>
        <c:axId val="111259648"/>
        <c:scaling>
          <c:orientation val="minMax"/>
        </c:scaling>
        <c:delete val="0"/>
        <c:axPos val="b"/>
        <c:numFmt formatCode="h:mm:ss" sourceLinked="1"/>
        <c:majorTickMark val="out"/>
        <c:minorTickMark val="none"/>
        <c:tickLblPos val="nextTo"/>
        <c:crossAx val="111261184"/>
        <c:crosses val="autoZero"/>
        <c:crossBetween val="midCat"/>
      </c:valAx>
      <c:valAx>
        <c:axId val="111261184"/>
        <c:scaling>
          <c:orientation val="minMax"/>
        </c:scaling>
        <c:delete val="0"/>
        <c:axPos val="l"/>
        <c:majorGridlines/>
        <c:numFmt formatCode="General" sourceLinked="1"/>
        <c:majorTickMark val="out"/>
        <c:minorTickMark val="none"/>
        <c:tickLblPos val="nextTo"/>
        <c:crossAx val="111259648"/>
        <c:crosses val="autoZero"/>
        <c:crossBetween val="midCat"/>
      </c:valAx>
    </c:plotArea>
    <c:legend>
      <c:legendPos val="r"/>
      <c:overlay val="0"/>
    </c:legend>
    <c:plotVisOnly val="1"/>
    <c:dispBlanksAs val="gap"/>
    <c:showDLblsOverMax val="0"/>
  </c:chart>
  <c:printSettings>
    <c:headerFooter/>
    <c:pageMargins b="1" l="0.75" r="0.75" t="1" header="0.5" footer="0.5"/>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419100</xdr:colOff>
      <xdr:row>1</xdr:row>
      <xdr:rowOff>228600</xdr:rowOff>
    </xdr:from>
    <xdr:to>
      <xdr:col>3</xdr:col>
      <xdr:colOff>838200</xdr:colOff>
      <xdr:row>2</xdr:row>
      <xdr:rowOff>76199</xdr:rowOff>
    </xdr:to>
    <xdr:sp macro="" textlink="">
      <xdr:nvSpPr>
        <xdr:cNvPr id="2" name="Flèche vers le bas 1"/>
        <xdr:cNvSpPr/>
      </xdr:nvSpPr>
      <xdr:spPr>
        <a:xfrm>
          <a:off x="3962400" y="1028700"/>
          <a:ext cx="419100" cy="238124"/>
        </a:xfrm>
        <a:prstGeom prst="down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92</xdr:row>
      <xdr:rowOff>63500</xdr:rowOff>
    </xdr:from>
    <xdr:to>
      <xdr:col>7</xdr:col>
      <xdr:colOff>762000</xdr:colOff>
      <xdr:row>109</xdr:row>
      <xdr:rowOff>25400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110</xdr:row>
      <xdr:rowOff>25400</xdr:rowOff>
    </xdr:from>
    <xdr:to>
      <xdr:col>7</xdr:col>
      <xdr:colOff>749300</xdr:colOff>
      <xdr:row>125</xdr:row>
      <xdr:rowOff>139700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6</xdr:row>
      <xdr:rowOff>171450</xdr:rowOff>
    </xdr:from>
    <xdr:to>
      <xdr:col>16</xdr:col>
      <xdr:colOff>393700</xdr:colOff>
      <xdr:row>26</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27</xdr:row>
      <xdr:rowOff>31750</xdr:rowOff>
    </xdr:from>
    <xdr:to>
      <xdr:col>16</xdr:col>
      <xdr:colOff>431800</xdr:colOff>
      <xdr:row>48</xdr:row>
      <xdr:rowOff>25400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74"/>
  <sheetViews>
    <sheetView tabSelected="1" topLeftCell="B41" workbookViewId="0">
      <selection activeCell="C75" sqref="C75"/>
    </sheetView>
  </sheetViews>
  <sheetFormatPr baseColWidth="10" defaultRowHeight="15.75" x14ac:dyDescent="0.25"/>
  <cols>
    <col min="3" max="3" width="24.5" customWidth="1"/>
    <col min="4" max="4" width="15.625" customWidth="1"/>
  </cols>
  <sheetData>
    <row r="1" spans="1:15" ht="63" customHeight="1" x14ac:dyDescent="0.4">
      <c r="B1" s="48" t="s">
        <v>167</v>
      </c>
    </row>
    <row r="2" spans="1:15" ht="30.75" customHeight="1" x14ac:dyDescent="0.25"/>
    <row r="3" spans="1:15" ht="30" customHeight="1" x14ac:dyDescent="0.4">
      <c r="B3" s="48"/>
      <c r="C3" s="57" t="s">
        <v>127</v>
      </c>
      <c r="D3" s="46"/>
      <c r="E3" s="56" t="s">
        <v>126</v>
      </c>
    </row>
    <row r="5" spans="1:15" ht="32.25" customHeight="1" x14ac:dyDescent="0.25">
      <c r="D5" s="47"/>
      <c r="E5" t="s">
        <v>169</v>
      </c>
    </row>
    <row r="7" spans="1:15" x14ac:dyDescent="0.25">
      <c r="A7" s="64"/>
      <c r="B7" s="65"/>
      <c r="C7" s="65"/>
      <c r="D7" s="65"/>
      <c r="E7" s="65"/>
      <c r="F7" s="65"/>
      <c r="G7" s="65"/>
      <c r="H7" s="65"/>
      <c r="I7" s="65"/>
      <c r="J7" s="65"/>
      <c r="K7" s="65"/>
      <c r="L7" s="65"/>
      <c r="M7" s="65"/>
      <c r="N7" s="65"/>
    </row>
    <row r="8" spans="1:15" ht="23.25" x14ac:dyDescent="0.25">
      <c r="B8" s="63" t="s">
        <v>128</v>
      </c>
    </row>
    <row r="9" spans="1:15" x14ac:dyDescent="0.25">
      <c r="B9" s="58"/>
    </row>
    <row r="10" spans="1:15" x14ac:dyDescent="0.25">
      <c r="B10" s="59"/>
    </row>
    <row r="11" spans="1:15" ht="31.5" customHeight="1" x14ac:dyDescent="0.25">
      <c r="B11" s="64" t="s">
        <v>129</v>
      </c>
      <c r="C11" s="65"/>
      <c r="D11" s="65"/>
      <c r="E11" s="65"/>
      <c r="F11" s="65"/>
      <c r="G11" s="65"/>
      <c r="H11" s="65"/>
      <c r="I11" s="65"/>
      <c r="J11" s="65"/>
      <c r="K11" s="65"/>
      <c r="L11" s="65"/>
      <c r="M11" s="65"/>
      <c r="N11" s="65"/>
      <c r="O11" s="65"/>
    </row>
    <row r="12" spans="1:15" ht="58.5" customHeight="1" x14ac:dyDescent="0.25">
      <c r="B12" s="64" t="s">
        <v>130</v>
      </c>
      <c r="C12" s="65"/>
      <c r="D12" s="65"/>
      <c r="E12" s="65"/>
      <c r="F12" s="65"/>
      <c r="G12" s="65"/>
      <c r="H12" s="65"/>
      <c r="I12" s="65"/>
      <c r="J12" s="65"/>
      <c r="K12" s="65"/>
      <c r="L12" s="65"/>
      <c r="M12" s="65"/>
      <c r="N12" s="65"/>
      <c r="O12" s="65"/>
    </row>
    <row r="13" spans="1:15" x14ac:dyDescent="0.25">
      <c r="B13" s="64" t="s">
        <v>131</v>
      </c>
      <c r="C13" s="65"/>
      <c r="D13" s="65"/>
      <c r="E13" s="65"/>
      <c r="F13" s="65"/>
      <c r="G13" s="65"/>
      <c r="H13" s="65"/>
      <c r="I13" s="65"/>
      <c r="J13" s="65"/>
      <c r="K13" s="65"/>
      <c r="L13" s="65"/>
      <c r="M13" s="65"/>
      <c r="N13" s="65"/>
      <c r="O13" s="65"/>
    </row>
    <row r="14" spans="1:15" x14ac:dyDescent="0.25">
      <c r="B14" s="60"/>
    </row>
    <row r="15" spans="1:15" x14ac:dyDescent="0.25">
      <c r="B15" s="64" t="s">
        <v>132</v>
      </c>
      <c r="C15" s="65"/>
      <c r="D15" s="65"/>
      <c r="E15" s="65"/>
      <c r="F15" s="65"/>
      <c r="G15" s="65"/>
      <c r="H15" s="65"/>
      <c r="I15" s="65"/>
      <c r="J15" s="65"/>
      <c r="K15" s="65"/>
      <c r="L15" s="65"/>
      <c r="M15" s="65"/>
      <c r="N15" s="65"/>
      <c r="O15" s="65"/>
    </row>
    <row r="16" spans="1:15" x14ac:dyDescent="0.25">
      <c r="B16" s="59"/>
    </row>
    <row r="17" spans="2:16" x14ac:dyDescent="0.25">
      <c r="B17" s="59"/>
    </row>
    <row r="18" spans="2:16" x14ac:dyDescent="0.25">
      <c r="B18" s="61" t="s">
        <v>133</v>
      </c>
    </row>
    <row r="19" spans="2:16" x14ac:dyDescent="0.25">
      <c r="B19" s="59"/>
    </row>
    <row r="20" spans="2:16" x14ac:dyDescent="0.25">
      <c r="B20" s="59" t="s">
        <v>134</v>
      </c>
    </row>
    <row r="21" spans="2:16" x14ac:dyDescent="0.25">
      <c r="B21" s="59"/>
    </row>
    <row r="22" spans="2:16" x14ac:dyDescent="0.25">
      <c r="B22" s="64" t="s">
        <v>135</v>
      </c>
      <c r="C22" s="65"/>
      <c r="D22" s="65"/>
      <c r="E22" s="65"/>
      <c r="F22" s="65"/>
      <c r="G22" s="65"/>
      <c r="H22" s="65"/>
      <c r="I22" s="65"/>
      <c r="J22" s="65"/>
      <c r="K22" s="65"/>
      <c r="L22" s="65"/>
      <c r="M22" s="65"/>
      <c r="N22" s="65"/>
      <c r="O22" s="65"/>
    </row>
    <row r="23" spans="2:16" x14ac:dyDescent="0.25">
      <c r="C23" s="64" t="s">
        <v>136</v>
      </c>
      <c r="D23" s="65"/>
      <c r="E23" s="65"/>
      <c r="F23" s="65"/>
      <c r="G23" s="65"/>
      <c r="H23" s="65"/>
      <c r="I23" s="65"/>
      <c r="J23" s="65"/>
      <c r="K23" s="65"/>
      <c r="L23" s="65"/>
      <c r="M23" s="65"/>
      <c r="N23" s="65"/>
      <c r="O23" s="65"/>
      <c r="P23" s="65"/>
    </row>
    <row r="24" spans="2:16" x14ac:dyDescent="0.25">
      <c r="B24" s="64" t="s">
        <v>137</v>
      </c>
      <c r="C24" s="65" t="s">
        <v>137</v>
      </c>
      <c r="D24" s="65"/>
      <c r="E24" s="65"/>
      <c r="F24" s="65"/>
      <c r="G24" s="65"/>
      <c r="H24" s="65"/>
      <c r="I24" s="65"/>
      <c r="J24" s="65"/>
      <c r="K24" s="65"/>
      <c r="L24" s="65"/>
      <c r="M24" s="65"/>
      <c r="N24" s="65"/>
      <c r="O24" s="65"/>
    </row>
    <row r="25" spans="2:16" x14ac:dyDescent="0.25">
      <c r="B25" s="60"/>
      <c r="C25" s="64" t="s">
        <v>165</v>
      </c>
      <c r="D25" s="65"/>
      <c r="E25" s="65"/>
      <c r="F25" s="65"/>
      <c r="G25" s="65"/>
      <c r="H25" s="65"/>
      <c r="I25" s="65"/>
      <c r="J25" s="65"/>
      <c r="K25" s="65"/>
      <c r="L25" s="65"/>
      <c r="M25" s="65"/>
      <c r="N25" s="65"/>
      <c r="O25" s="65"/>
      <c r="P25" s="65"/>
    </row>
    <row r="26" spans="2:16" x14ac:dyDescent="0.25">
      <c r="B26" s="60" t="s">
        <v>138</v>
      </c>
    </row>
    <row r="27" spans="2:16" x14ac:dyDescent="0.25">
      <c r="C27" s="64" t="s">
        <v>139</v>
      </c>
      <c r="D27" s="65"/>
      <c r="E27" s="65"/>
      <c r="F27" s="65"/>
      <c r="G27" s="65"/>
      <c r="H27" s="65"/>
      <c r="I27" s="65"/>
      <c r="J27" s="65"/>
      <c r="K27" s="65"/>
      <c r="L27" s="65"/>
      <c r="M27" s="65"/>
      <c r="N27" s="65"/>
      <c r="O27" s="65"/>
      <c r="P27" s="65"/>
    </row>
    <row r="28" spans="2:16" x14ac:dyDescent="0.25">
      <c r="C28" s="60" t="s">
        <v>137</v>
      </c>
    </row>
    <row r="29" spans="2:16" x14ac:dyDescent="0.25">
      <c r="C29" s="64" t="s">
        <v>140</v>
      </c>
      <c r="D29" s="65"/>
      <c r="E29" s="65"/>
      <c r="F29" s="65"/>
      <c r="G29" s="65"/>
      <c r="H29" s="65"/>
      <c r="I29" s="65"/>
      <c r="J29" s="65"/>
      <c r="K29" s="65"/>
      <c r="L29" s="65"/>
      <c r="M29" s="65"/>
      <c r="N29" s="65"/>
      <c r="O29" s="65"/>
      <c r="P29" s="65"/>
    </row>
    <row r="30" spans="2:16" x14ac:dyDescent="0.25">
      <c r="B30" s="60"/>
    </row>
    <row r="31" spans="2:16" ht="15.75" customHeight="1" x14ac:dyDescent="0.25">
      <c r="B31" s="64" t="s">
        <v>141</v>
      </c>
      <c r="C31" s="65"/>
      <c r="D31" s="65"/>
      <c r="E31" s="65"/>
      <c r="F31" s="65"/>
      <c r="G31" s="65"/>
      <c r="H31" s="65"/>
      <c r="I31" s="65"/>
      <c r="J31" s="65"/>
      <c r="K31" s="65"/>
      <c r="L31" s="65"/>
      <c r="M31" s="65"/>
      <c r="N31" s="65"/>
      <c r="O31" s="65"/>
      <c r="P31" s="65"/>
    </row>
    <row r="32" spans="2:16" x14ac:dyDescent="0.25">
      <c r="B32" s="60"/>
    </row>
    <row r="33" spans="2:16" ht="15.75" customHeight="1" x14ac:dyDescent="0.25">
      <c r="B33" s="64" t="s">
        <v>142</v>
      </c>
      <c r="C33" s="65"/>
      <c r="D33" s="65"/>
      <c r="E33" s="65"/>
      <c r="F33" s="65"/>
      <c r="G33" s="65"/>
      <c r="H33" s="65"/>
      <c r="I33" s="65"/>
      <c r="J33" s="65"/>
      <c r="K33" s="65"/>
      <c r="L33" s="65"/>
      <c r="M33" s="65"/>
      <c r="N33" s="65"/>
      <c r="O33" s="65"/>
      <c r="P33" s="65"/>
    </row>
    <row r="34" spans="2:16" x14ac:dyDescent="0.25">
      <c r="B34" s="60"/>
    </row>
    <row r="35" spans="2:16" x14ac:dyDescent="0.25">
      <c r="B35" s="64" t="s">
        <v>143</v>
      </c>
      <c r="C35" s="65"/>
      <c r="D35" s="65"/>
      <c r="E35" s="65"/>
      <c r="F35" s="65"/>
      <c r="G35" s="65"/>
      <c r="H35" s="65"/>
      <c r="I35" s="65"/>
      <c r="J35" s="65"/>
      <c r="K35" s="65"/>
      <c r="L35" s="65"/>
      <c r="M35" s="65"/>
      <c r="N35" s="65"/>
      <c r="O35" s="65"/>
    </row>
    <row r="36" spans="2:16" x14ac:dyDescent="0.25">
      <c r="B36" s="60"/>
    </row>
    <row r="37" spans="2:16" x14ac:dyDescent="0.25">
      <c r="B37" s="61" t="s">
        <v>144</v>
      </c>
    </row>
    <row r="38" spans="2:16" x14ac:dyDescent="0.25">
      <c r="B38" s="59"/>
    </row>
    <row r="39" spans="2:16" x14ac:dyDescent="0.25">
      <c r="B39" s="64" t="s">
        <v>145</v>
      </c>
      <c r="C39" s="65"/>
      <c r="D39" s="65"/>
      <c r="E39" s="65"/>
      <c r="F39" s="65"/>
      <c r="G39" s="65"/>
      <c r="H39" s="65"/>
      <c r="I39" s="65"/>
      <c r="J39" s="65"/>
      <c r="K39" s="65"/>
      <c r="L39" s="65"/>
      <c r="M39" s="65"/>
      <c r="N39" s="65"/>
      <c r="O39" s="65"/>
    </row>
    <row r="40" spans="2:16" x14ac:dyDescent="0.25">
      <c r="B40" s="60"/>
    </row>
    <row r="41" spans="2:16" x14ac:dyDescent="0.25">
      <c r="B41" s="64" t="s">
        <v>146</v>
      </c>
      <c r="C41" s="65"/>
      <c r="D41" s="65"/>
      <c r="E41" s="65"/>
      <c r="F41" s="65"/>
      <c r="G41" s="65"/>
      <c r="H41" s="65"/>
      <c r="I41" s="65"/>
      <c r="J41" s="65"/>
      <c r="K41" s="65"/>
      <c r="L41" s="65"/>
      <c r="M41" s="65"/>
      <c r="N41" s="65"/>
      <c r="O41" s="65"/>
    </row>
    <row r="42" spans="2:16" x14ac:dyDescent="0.25">
      <c r="B42" s="60"/>
    </row>
    <row r="43" spans="2:16" x14ac:dyDescent="0.25">
      <c r="B43" s="64" t="s">
        <v>147</v>
      </c>
      <c r="C43" s="65"/>
      <c r="D43" s="65"/>
      <c r="E43" s="65"/>
      <c r="F43" s="65"/>
      <c r="G43" s="65"/>
      <c r="H43" s="65"/>
      <c r="I43" s="65"/>
      <c r="J43" s="65"/>
      <c r="K43" s="65"/>
      <c r="L43" s="65"/>
      <c r="M43" s="65"/>
      <c r="N43" s="65"/>
      <c r="O43" s="65"/>
    </row>
    <row r="44" spans="2:16" x14ac:dyDescent="0.25">
      <c r="B44" s="60"/>
    </row>
    <row r="45" spans="2:16" x14ac:dyDescent="0.25">
      <c r="B45" s="64" t="s">
        <v>148</v>
      </c>
      <c r="C45" s="65"/>
      <c r="D45" s="65"/>
      <c r="E45" s="65"/>
      <c r="F45" s="65"/>
      <c r="G45" s="65"/>
      <c r="H45" s="65"/>
      <c r="I45" s="65"/>
      <c r="J45" s="65"/>
      <c r="K45" s="65"/>
      <c r="L45" s="65"/>
      <c r="M45" s="65"/>
      <c r="N45" s="65"/>
      <c r="O45" s="65"/>
    </row>
    <row r="46" spans="2:16" x14ac:dyDescent="0.25">
      <c r="B46" s="59"/>
    </row>
    <row r="47" spans="2:16" x14ac:dyDescent="0.25">
      <c r="B47" s="61" t="s">
        <v>149</v>
      </c>
    </row>
    <row r="48" spans="2:16" x14ac:dyDescent="0.25">
      <c r="B48" s="59"/>
    </row>
    <row r="49" spans="2:15" ht="45.75" customHeight="1" x14ac:dyDescent="0.25">
      <c r="B49" s="64" t="s">
        <v>150</v>
      </c>
      <c r="C49" s="65"/>
      <c r="D49" s="65"/>
      <c r="E49" s="65"/>
      <c r="F49" s="65"/>
      <c r="G49" s="65"/>
      <c r="H49" s="65"/>
      <c r="I49" s="65"/>
      <c r="J49" s="65"/>
      <c r="K49" s="65"/>
      <c r="L49" s="65"/>
      <c r="M49" s="65"/>
      <c r="N49" s="65"/>
      <c r="O49" s="65"/>
    </row>
    <row r="50" spans="2:15" ht="44.25" customHeight="1" x14ac:dyDescent="0.25">
      <c r="B50" s="64" t="s">
        <v>151</v>
      </c>
      <c r="C50" s="65"/>
      <c r="D50" s="65"/>
      <c r="E50" s="65"/>
      <c r="F50" s="65"/>
      <c r="G50" s="65"/>
      <c r="H50" s="65"/>
      <c r="I50" s="65"/>
      <c r="J50" s="65"/>
      <c r="K50" s="65"/>
      <c r="L50" s="65"/>
      <c r="M50" s="65"/>
      <c r="N50" s="65"/>
      <c r="O50" s="65"/>
    </row>
    <row r="51" spans="2:15" x14ac:dyDescent="0.25">
      <c r="B51" s="59"/>
    </row>
    <row r="52" spans="2:15" x14ac:dyDescent="0.25">
      <c r="B52" s="61" t="s">
        <v>152</v>
      </c>
    </row>
    <row r="53" spans="2:15" x14ac:dyDescent="0.25">
      <c r="B53" s="59"/>
    </row>
    <row r="54" spans="2:15" ht="27.75" customHeight="1" x14ac:dyDescent="0.25">
      <c r="B54" s="64" t="s">
        <v>153</v>
      </c>
      <c r="C54" s="65"/>
      <c r="D54" s="65"/>
      <c r="E54" s="65"/>
      <c r="F54" s="65"/>
      <c r="G54" s="65"/>
      <c r="H54" s="65"/>
      <c r="I54" s="65"/>
      <c r="J54" s="65"/>
      <c r="K54" s="65"/>
      <c r="L54" s="65"/>
      <c r="M54" s="65"/>
      <c r="N54" s="65"/>
      <c r="O54" s="65"/>
    </row>
    <row r="55" spans="2:15" x14ac:dyDescent="0.25">
      <c r="B55" s="59"/>
    </row>
    <row r="56" spans="2:15" x14ac:dyDescent="0.25">
      <c r="B56" s="61" t="s">
        <v>154</v>
      </c>
    </row>
    <row r="57" spans="2:15" x14ac:dyDescent="0.25">
      <c r="B57" s="62"/>
    </row>
    <row r="58" spans="2:15" x14ac:dyDescent="0.25">
      <c r="B58" s="64" t="s">
        <v>155</v>
      </c>
      <c r="C58" s="65"/>
      <c r="D58" s="65"/>
      <c r="E58" s="65"/>
      <c r="F58" s="65"/>
      <c r="G58" s="65"/>
      <c r="H58" s="65"/>
      <c r="I58" s="65"/>
      <c r="J58" s="65"/>
      <c r="K58" s="65"/>
      <c r="L58" s="65"/>
      <c r="M58" s="65"/>
      <c r="N58" s="65"/>
      <c r="O58" s="65"/>
    </row>
    <row r="59" spans="2:15" x14ac:dyDescent="0.25">
      <c r="B59" s="64" t="s">
        <v>156</v>
      </c>
      <c r="C59" s="65"/>
      <c r="D59" s="65"/>
      <c r="E59" s="65"/>
      <c r="F59" s="65"/>
      <c r="G59" s="65"/>
      <c r="H59" s="65"/>
      <c r="I59" s="65"/>
      <c r="J59" s="65"/>
      <c r="K59" s="65"/>
      <c r="L59" s="65"/>
      <c r="M59" s="65"/>
      <c r="N59" s="65"/>
      <c r="O59" s="65"/>
    </row>
    <row r="60" spans="2:15" x14ac:dyDescent="0.25">
      <c r="B60" s="64" t="s">
        <v>157</v>
      </c>
      <c r="C60" s="65"/>
      <c r="D60" s="65"/>
      <c r="E60" s="65"/>
      <c r="F60" s="65"/>
      <c r="G60" s="65"/>
      <c r="H60" s="65"/>
      <c r="I60" s="65"/>
      <c r="J60" s="65"/>
      <c r="K60" s="65"/>
      <c r="L60" s="65"/>
      <c r="M60" s="65"/>
      <c r="N60" s="65"/>
      <c r="O60" s="65"/>
    </row>
    <row r="61" spans="2:15" x14ac:dyDescent="0.25">
      <c r="B61" s="64" t="s">
        <v>158</v>
      </c>
      <c r="C61" s="65"/>
      <c r="D61" s="65"/>
      <c r="E61" s="65"/>
      <c r="F61" s="65"/>
      <c r="G61" s="65"/>
      <c r="H61" s="65"/>
      <c r="I61" s="65"/>
      <c r="J61" s="65"/>
      <c r="K61" s="65"/>
      <c r="L61" s="65"/>
      <c r="M61" s="65"/>
      <c r="N61" s="65"/>
      <c r="O61" s="65"/>
    </row>
    <row r="62" spans="2:15" x14ac:dyDescent="0.25">
      <c r="B62" s="59"/>
    </row>
    <row r="63" spans="2:15" x14ac:dyDescent="0.25">
      <c r="B63" s="61" t="s">
        <v>159</v>
      </c>
    </row>
    <row r="64" spans="2:15" x14ac:dyDescent="0.25">
      <c r="B64" s="59"/>
    </row>
    <row r="65" spans="2:15" x14ac:dyDescent="0.25">
      <c r="B65" s="64" t="s">
        <v>160</v>
      </c>
      <c r="C65" s="65"/>
      <c r="D65" s="65"/>
      <c r="E65" s="65"/>
      <c r="F65" s="65"/>
      <c r="G65" s="65"/>
      <c r="H65" s="65"/>
      <c r="I65" s="65"/>
      <c r="J65" s="65"/>
      <c r="K65" s="65"/>
      <c r="L65" s="65"/>
      <c r="M65" s="65"/>
      <c r="N65" s="65"/>
      <c r="O65" s="65"/>
    </row>
    <row r="66" spans="2:15" x14ac:dyDescent="0.25">
      <c r="B66" s="64" t="s">
        <v>161</v>
      </c>
      <c r="C66" s="65"/>
      <c r="D66" s="65"/>
      <c r="E66" s="65"/>
      <c r="F66" s="65"/>
      <c r="G66" s="65"/>
      <c r="H66" s="65"/>
      <c r="I66" s="65"/>
      <c r="J66" s="65"/>
      <c r="K66" s="65"/>
      <c r="L66" s="65"/>
      <c r="M66" s="65"/>
      <c r="N66" s="65"/>
      <c r="O66" s="65"/>
    </row>
    <row r="67" spans="2:15" x14ac:dyDescent="0.25">
      <c r="B67" s="59"/>
    </row>
    <row r="68" spans="2:15" x14ac:dyDescent="0.25">
      <c r="B68" s="61" t="s">
        <v>162</v>
      </c>
    </row>
    <row r="69" spans="2:15" x14ac:dyDescent="0.25">
      <c r="B69" s="59"/>
    </row>
    <row r="70" spans="2:15" x14ac:dyDescent="0.25">
      <c r="B70" s="64" t="s">
        <v>163</v>
      </c>
      <c r="C70" s="65"/>
      <c r="D70" s="65"/>
      <c r="E70" s="65"/>
      <c r="F70" s="65"/>
      <c r="G70" s="65"/>
      <c r="H70" s="65"/>
      <c r="I70" s="65"/>
      <c r="J70" s="65"/>
      <c r="K70" s="65"/>
      <c r="L70" s="65"/>
      <c r="M70" s="65"/>
      <c r="N70" s="65"/>
      <c r="O70" s="65"/>
    </row>
    <row r="71" spans="2:15" x14ac:dyDescent="0.25">
      <c r="B71" s="60"/>
    </row>
    <row r="72" spans="2:15" x14ac:dyDescent="0.25">
      <c r="B72" s="60"/>
    </row>
    <row r="73" spans="2:15" x14ac:dyDescent="0.25">
      <c r="B73" s="86" t="s">
        <v>164</v>
      </c>
      <c r="C73" s="87"/>
      <c r="D73" s="87"/>
      <c r="E73" s="87"/>
      <c r="F73" s="87"/>
      <c r="G73" s="87"/>
      <c r="H73" s="87"/>
      <c r="I73" s="87"/>
      <c r="J73" s="87"/>
      <c r="K73" s="87"/>
      <c r="L73" s="87"/>
      <c r="M73" s="87"/>
      <c r="N73" s="87"/>
    </row>
    <row r="74" spans="2:15" x14ac:dyDescent="0.25">
      <c r="B74" s="87"/>
      <c r="C74" s="87"/>
      <c r="D74" s="87"/>
      <c r="E74" s="87"/>
      <c r="F74" s="87"/>
      <c r="G74" s="87"/>
      <c r="H74" s="87"/>
      <c r="I74" s="87"/>
      <c r="J74" s="87"/>
      <c r="K74" s="87"/>
      <c r="L74" s="87"/>
      <c r="M74" s="87"/>
      <c r="N74" s="87"/>
    </row>
  </sheetData>
  <mergeCells count="29">
    <mergeCell ref="B66:O66"/>
    <mergeCell ref="B70:O70"/>
    <mergeCell ref="B73:N74"/>
    <mergeCell ref="B54:O54"/>
    <mergeCell ref="B58:O58"/>
    <mergeCell ref="B59:O59"/>
    <mergeCell ref="B60:O60"/>
    <mergeCell ref="B61:O61"/>
    <mergeCell ref="B65:O65"/>
    <mergeCell ref="B41:O41"/>
    <mergeCell ref="B43:O43"/>
    <mergeCell ref="B45:O45"/>
    <mergeCell ref="B49:O49"/>
    <mergeCell ref="B50:O50"/>
    <mergeCell ref="B22:O22"/>
    <mergeCell ref="B31:P31"/>
    <mergeCell ref="B33:P33"/>
    <mergeCell ref="B35:O35"/>
    <mergeCell ref="B39:O39"/>
    <mergeCell ref="C23:P23"/>
    <mergeCell ref="B24:O24"/>
    <mergeCell ref="C25:P25"/>
    <mergeCell ref="C27:P27"/>
    <mergeCell ref="C29:P29"/>
    <mergeCell ref="A7:N7"/>
    <mergeCell ref="B11:O11"/>
    <mergeCell ref="B12:O12"/>
    <mergeCell ref="B13:O13"/>
    <mergeCell ref="B15:O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31"/>
  <sheetViews>
    <sheetView zoomScaleNormal="100" workbookViewId="0">
      <selection activeCell="B30" sqref="B30:F30"/>
    </sheetView>
  </sheetViews>
  <sheetFormatPr baseColWidth="10" defaultRowHeight="15.75" x14ac:dyDescent="0.25"/>
  <cols>
    <col min="2" max="2" width="20.125" bestFit="1" customWidth="1"/>
    <col min="3" max="3" width="32.875" bestFit="1" customWidth="1"/>
    <col min="4" max="4" width="19.625" bestFit="1" customWidth="1"/>
    <col min="5" max="5" width="28.5" bestFit="1" customWidth="1"/>
    <col min="6" max="12" width="19.625" bestFit="1" customWidth="1"/>
    <col min="13" max="13" width="20.625" bestFit="1" customWidth="1"/>
    <col min="14" max="14" width="20.625" customWidth="1"/>
    <col min="15" max="23" width="19.625" bestFit="1" customWidth="1"/>
    <col min="24" max="24" width="20.625" bestFit="1" customWidth="1"/>
    <col min="26" max="26" width="17.625" bestFit="1" customWidth="1"/>
    <col min="27" max="27" width="18.375" bestFit="1" customWidth="1"/>
  </cols>
  <sheetData>
    <row r="1" spans="2:15" ht="30" customHeight="1" x14ac:dyDescent="0.4">
      <c r="B1" s="48" t="s">
        <v>120</v>
      </c>
    </row>
    <row r="2" spans="2:15" ht="11.25" customHeight="1" x14ac:dyDescent="0.4">
      <c r="B2" s="48"/>
    </row>
    <row r="3" spans="2:15" x14ac:dyDescent="0.25">
      <c r="B3" s="69" t="s">
        <v>0</v>
      </c>
      <c r="C3" s="70"/>
      <c r="D3" s="70"/>
      <c r="E3" s="70"/>
      <c r="F3" s="72" t="s">
        <v>19</v>
      </c>
      <c r="G3" s="72"/>
      <c r="H3" s="72"/>
      <c r="I3" s="72"/>
      <c r="J3" s="72"/>
      <c r="K3" s="72"/>
      <c r="L3" s="72"/>
      <c r="M3" s="6">
        <v>21.33</v>
      </c>
      <c r="N3" s="30" t="s">
        <v>20</v>
      </c>
      <c r="O3" s="7"/>
    </row>
    <row r="4" spans="2:15" x14ac:dyDescent="0.25">
      <c r="B4" s="74" t="s">
        <v>3</v>
      </c>
      <c r="C4" s="75"/>
      <c r="D4" s="75"/>
      <c r="E4" s="28" t="s">
        <v>4</v>
      </c>
      <c r="F4" s="76" t="s">
        <v>60</v>
      </c>
      <c r="G4" s="76"/>
      <c r="H4" s="76"/>
      <c r="I4" s="76"/>
      <c r="J4" s="76"/>
      <c r="K4" s="76"/>
      <c r="L4" s="76"/>
      <c r="M4" s="33">
        <v>5.0000000000000001E-3</v>
      </c>
      <c r="N4" s="28" t="s">
        <v>61</v>
      </c>
      <c r="O4" s="29"/>
    </row>
    <row r="5" spans="2:15" x14ac:dyDescent="0.25">
      <c r="B5" s="24" t="s">
        <v>21</v>
      </c>
      <c r="C5" s="25" t="s">
        <v>70</v>
      </c>
      <c r="D5" s="25" t="s">
        <v>22</v>
      </c>
      <c r="E5" s="25" t="s">
        <v>23</v>
      </c>
      <c r="F5" s="76" t="s">
        <v>62</v>
      </c>
      <c r="G5" s="76"/>
      <c r="H5" s="76"/>
      <c r="I5" s="76"/>
      <c r="J5" s="76"/>
      <c r="K5" s="76"/>
      <c r="L5" s="76"/>
      <c r="M5" s="33">
        <v>5.0000000000000001E-3</v>
      </c>
      <c r="N5" s="34" t="s">
        <v>63</v>
      </c>
      <c r="O5" s="29"/>
    </row>
    <row r="6" spans="2:15" x14ac:dyDescent="0.25">
      <c r="B6" s="10">
        <v>0</v>
      </c>
      <c r="C6" s="9">
        <v>1</v>
      </c>
      <c r="D6" s="11">
        <f>B6/C6</f>
        <v>0</v>
      </c>
      <c r="E6" s="12">
        <v>0</v>
      </c>
      <c r="F6" s="76" t="s">
        <v>64</v>
      </c>
      <c r="G6" s="76"/>
      <c r="H6" s="76"/>
      <c r="I6" s="76"/>
      <c r="J6" s="76"/>
      <c r="K6" s="76"/>
      <c r="L6" s="76"/>
      <c r="M6" s="12">
        <v>5.0000000000000001E-3</v>
      </c>
      <c r="N6" s="35" t="s">
        <v>63</v>
      </c>
      <c r="O6" s="13"/>
    </row>
    <row r="7" spans="2:15" x14ac:dyDescent="0.25">
      <c r="B7" s="10">
        <v>0.25</v>
      </c>
      <c r="C7" s="9">
        <v>1</v>
      </c>
      <c r="D7" s="11">
        <f t="shared" ref="D7:D21" si="0">B7/C7</f>
        <v>0.25</v>
      </c>
      <c r="E7" s="12">
        <v>0</v>
      </c>
      <c r="F7" s="9"/>
      <c r="G7" s="9"/>
      <c r="H7" s="9"/>
      <c r="I7" s="9"/>
      <c r="J7" s="9"/>
      <c r="K7" s="9"/>
      <c r="L7" s="9"/>
      <c r="M7" s="9"/>
      <c r="N7" s="9"/>
      <c r="O7" s="13"/>
    </row>
    <row r="8" spans="2:15" x14ac:dyDescent="0.25">
      <c r="B8" s="10">
        <v>0.5</v>
      </c>
      <c r="C8" s="9">
        <v>1</v>
      </c>
      <c r="D8" s="11">
        <f t="shared" si="0"/>
        <v>0.5</v>
      </c>
      <c r="E8" s="12">
        <v>0</v>
      </c>
      <c r="F8" s="9"/>
      <c r="G8" s="9"/>
      <c r="H8" s="9"/>
      <c r="I8" s="9"/>
      <c r="J8" s="9"/>
      <c r="K8" s="9"/>
      <c r="L8" s="9"/>
      <c r="M8" s="9"/>
      <c r="N8" s="9"/>
      <c r="O8" s="13"/>
    </row>
    <row r="9" spans="2:15" x14ac:dyDescent="0.25">
      <c r="B9" s="10">
        <v>0.75</v>
      </c>
      <c r="C9" s="9">
        <v>1</v>
      </c>
      <c r="D9" s="11">
        <f t="shared" si="0"/>
        <v>0.75</v>
      </c>
      <c r="E9" s="12">
        <v>0</v>
      </c>
      <c r="F9" s="9"/>
      <c r="G9" s="9"/>
      <c r="H9" s="9"/>
      <c r="I9" s="9"/>
      <c r="J9" s="9"/>
      <c r="K9" s="9"/>
      <c r="L9" s="9"/>
      <c r="M9" s="9"/>
      <c r="N9" s="9"/>
      <c r="O9" s="13"/>
    </row>
    <row r="10" spans="2:15" x14ac:dyDescent="0.25">
      <c r="B10" s="10">
        <v>1</v>
      </c>
      <c r="C10" s="9">
        <v>1</v>
      </c>
      <c r="D10" s="11">
        <f t="shared" si="0"/>
        <v>1</v>
      </c>
      <c r="E10" s="12">
        <v>0</v>
      </c>
      <c r="F10" s="9"/>
      <c r="G10" s="9"/>
      <c r="H10" s="9"/>
      <c r="I10" s="9"/>
      <c r="J10" s="9"/>
      <c r="K10" s="9"/>
      <c r="L10" s="9"/>
      <c r="M10" s="9"/>
      <c r="N10" s="9"/>
      <c r="O10" s="13"/>
    </row>
    <row r="11" spans="2:15" x14ac:dyDescent="0.25">
      <c r="B11" s="10">
        <v>1.25</v>
      </c>
      <c r="C11" s="9">
        <v>1</v>
      </c>
      <c r="D11" s="11">
        <f t="shared" si="0"/>
        <v>1.25</v>
      </c>
      <c r="E11" s="12">
        <v>0</v>
      </c>
      <c r="F11" s="9"/>
      <c r="G11" s="9"/>
      <c r="H11" s="9"/>
      <c r="I11" s="9"/>
      <c r="J11" s="9"/>
      <c r="K11" s="9"/>
      <c r="L11" s="9"/>
      <c r="M11" s="9"/>
      <c r="N11" s="9"/>
      <c r="O11" s="13"/>
    </row>
    <row r="12" spans="2:15" x14ac:dyDescent="0.25">
      <c r="B12" s="10">
        <v>1.5</v>
      </c>
      <c r="C12" s="9">
        <v>1</v>
      </c>
      <c r="D12" s="11">
        <f t="shared" si="0"/>
        <v>1.5</v>
      </c>
      <c r="E12" s="12">
        <v>0</v>
      </c>
      <c r="F12" s="9"/>
      <c r="G12" s="9"/>
      <c r="H12" s="9"/>
      <c r="I12" s="9"/>
      <c r="J12" s="9"/>
      <c r="K12" s="9"/>
      <c r="L12" s="9"/>
      <c r="M12" s="9"/>
      <c r="N12" s="9"/>
      <c r="O12" s="13"/>
    </row>
    <row r="13" spans="2:15" x14ac:dyDescent="0.25">
      <c r="B13" s="10">
        <v>0</v>
      </c>
      <c r="C13" s="9">
        <v>1</v>
      </c>
      <c r="D13" s="11">
        <f t="shared" si="0"/>
        <v>0</v>
      </c>
      <c r="E13" s="12">
        <v>0</v>
      </c>
      <c r="F13" s="9"/>
      <c r="G13" s="9"/>
      <c r="H13" s="9"/>
      <c r="I13" s="9"/>
      <c r="J13" s="9"/>
      <c r="K13" s="9"/>
      <c r="L13" s="9"/>
      <c r="M13" s="9"/>
      <c r="N13" s="9"/>
      <c r="O13" s="13"/>
    </row>
    <row r="14" spans="2:15" x14ac:dyDescent="0.25">
      <c r="B14" s="10">
        <v>0</v>
      </c>
      <c r="C14" s="9">
        <v>1</v>
      </c>
      <c r="D14" s="11">
        <f t="shared" si="0"/>
        <v>0</v>
      </c>
      <c r="E14" s="12">
        <v>0</v>
      </c>
      <c r="F14" s="9"/>
      <c r="G14" s="9"/>
      <c r="H14" s="9"/>
      <c r="I14" s="9"/>
      <c r="J14" s="9"/>
      <c r="K14" s="9"/>
      <c r="L14" s="9"/>
      <c r="M14" s="9"/>
      <c r="N14" s="9"/>
      <c r="O14" s="13"/>
    </row>
    <row r="15" spans="2:15" x14ac:dyDescent="0.25">
      <c r="B15" s="10">
        <v>0</v>
      </c>
      <c r="C15" s="9">
        <v>1</v>
      </c>
      <c r="D15" s="11">
        <f t="shared" si="0"/>
        <v>0</v>
      </c>
      <c r="E15" s="12">
        <v>0</v>
      </c>
      <c r="F15" s="9"/>
      <c r="G15" s="9"/>
      <c r="H15" s="9"/>
      <c r="I15" s="9"/>
      <c r="J15" s="9"/>
      <c r="K15" s="9"/>
      <c r="L15" s="9"/>
      <c r="M15" s="9"/>
      <c r="N15" s="9"/>
      <c r="O15" s="13"/>
    </row>
    <row r="16" spans="2:15" x14ac:dyDescent="0.25">
      <c r="B16" s="10">
        <v>0</v>
      </c>
      <c r="C16" s="9">
        <v>1</v>
      </c>
      <c r="D16" s="11">
        <f t="shared" si="0"/>
        <v>0</v>
      </c>
      <c r="E16" s="12">
        <v>0</v>
      </c>
      <c r="F16" s="9"/>
      <c r="G16" s="9"/>
      <c r="H16" s="9"/>
      <c r="I16" s="9"/>
      <c r="J16" s="9"/>
      <c r="K16" s="9"/>
      <c r="L16" s="9"/>
      <c r="M16" s="9"/>
      <c r="N16" s="9"/>
      <c r="O16" s="13"/>
    </row>
    <row r="17" spans="2:27" x14ac:dyDescent="0.25">
      <c r="B17" s="10">
        <v>0</v>
      </c>
      <c r="C17" s="9">
        <v>1</v>
      </c>
      <c r="D17" s="11">
        <f t="shared" si="0"/>
        <v>0</v>
      </c>
      <c r="E17" s="12">
        <v>0</v>
      </c>
      <c r="F17" s="9"/>
      <c r="G17" s="9"/>
      <c r="H17" s="9"/>
      <c r="I17" s="9"/>
      <c r="J17" s="9"/>
      <c r="K17" s="9"/>
      <c r="L17" s="9"/>
      <c r="M17" s="9"/>
      <c r="N17" s="9"/>
      <c r="O17" s="13"/>
    </row>
    <row r="18" spans="2:27" x14ac:dyDescent="0.25">
      <c r="B18" s="10">
        <v>0</v>
      </c>
      <c r="C18" s="9">
        <v>1</v>
      </c>
      <c r="D18" s="11">
        <f t="shared" si="0"/>
        <v>0</v>
      </c>
      <c r="E18" s="12">
        <v>0</v>
      </c>
      <c r="F18" s="9"/>
      <c r="G18" s="9"/>
      <c r="H18" s="9"/>
      <c r="I18" s="9"/>
      <c r="J18" s="9"/>
      <c r="K18" s="9"/>
      <c r="L18" s="9"/>
      <c r="M18" s="9"/>
      <c r="N18" s="9"/>
      <c r="O18" s="13"/>
    </row>
    <row r="19" spans="2:27" x14ac:dyDescent="0.25">
      <c r="B19" s="10">
        <v>0</v>
      </c>
      <c r="C19" s="9">
        <v>1</v>
      </c>
      <c r="D19" s="11">
        <f t="shared" si="0"/>
        <v>0</v>
      </c>
      <c r="E19" s="12">
        <v>0</v>
      </c>
      <c r="F19" s="9"/>
      <c r="G19" s="9"/>
      <c r="H19" s="9"/>
      <c r="I19" s="9"/>
      <c r="J19" s="9"/>
      <c r="K19" s="9"/>
      <c r="L19" s="9"/>
      <c r="M19" s="9"/>
      <c r="N19" s="9"/>
      <c r="O19" s="13"/>
    </row>
    <row r="20" spans="2:27" x14ac:dyDescent="0.25">
      <c r="B20" s="10">
        <v>0</v>
      </c>
      <c r="C20" s="9">
        <v>1</v>
      </c>
      <c r="D20" s="11">
        <f t="shared" si="0"/>
        <v>0</v>
      </c>
      <c r="E20" s="12">
        <v>0</v>
      </c>
      <c r="F20" s="9"/>
      <c r="G20" s="9"/>
      <c r="H20" s="9"/>
      <c r="I20" s="9"/>
      <c r="J20" s="9"/>
      <c r="K20" s="9"/>
      <c r="L20" s="9"/>
      <c r="M20" s="9"/>
      <c r="N20" s="9"/>
      <c r="O20" s="13"/>
    </row>
    <row r="21" spans="2:27" x14ac:dyDescent="0.25">
      <c r="B21" s="10">
        <v>0</v>
      </c>
      <c r="C21" s="9">
        <v>1</v>
      </c>
      <c r="D21" s="15">
        <f t="shared" si="0"/>
        <v>0</v>
      </c>
      <c r="E21" s="12">
        <v>0</v>
      </c>
      <c r="F21" s="14"/>
      <c r="G21" s="14"/>
      <c r="H21" s="14"/>
      <c r="I21" s="14"/>
      <c r="J21" s="14"/>
      <c r="K21" s="14"/>
      <c r="L21" s="14"/>
      <c r="M21" s="14"/>
      <c r="N21" s="14"/>
      <c r="O21" s="16"/>
    </row>
    <row r="23" spans="2:27" x14ac:dyDescent="0.25">
      <c r="B23" s="69" t="s">
        <v>1</v>
      </c>
      <c r="C23" s="70"/>
      <c r="D23" s="70"/>
      <c r="E23" s="73"/>
      <c r="F23" s="4"/>
    </row>
    <row r="24" spans="2:27" x14ac:dyDescent="0.25">
      <c r="B24" s="74" t="s">
        <v>3</v>
      </c>
      <c r="C24" s="75"/>
      <c r="D24" s="75" t="s">
        <v>4</v>
      </c>
      <c r="E24" s="77"/>
    </row>
    <row r="25" spans="2:27" x14ac:dyDescent="0.25">
      <c r="B25" s="74" t="s">
        <v>24</v>
      </c>
      <c r="C25" s="75"/>
      <c r="D25" s="27" t="s">
        <v>45</v>
      </c>
      <c r="E25" s="17">
        <f>M3/100</f>
        <v>0.21329999999999999</v>
      </c>
    </row>
    <row r="26" spans="2:27" x14ac:dyDescent="0.25">
      <c r="B26" s="42">
        <v>0</v>
      </c>
      <c r="C26" s="33"/>
      <c r="D26" s="27" t="s">
        <v>26</v>
      </c>
      <c r="E26" s="17">
        <f>M3/1000</f>
        <v>2.1329999999999998E-2</v>
      </c>
    </row>
    <row r="27" spans="2:27" x14ac:dyDescent="0.25">
      <c r="B27" s="67" t="s">
        <v>115</v>
      </c>
      <c r="C27" s="68"/>
      <c r="D27" s="32" t="s">
        <v>25</v>
      </c>
      <c r="E27" s="17">
        <f>M3/10000</f>
        <v>2.1329999999999999E-3</v>
      </c>
    </row>
    <row r="28" spans="2:27" x14ac:dyDescent="0.25">
      <c r="B28" s="23">
        <f>(M4^2+M6^2*180^2)^0.5</f>
        <v>0.90001388878172328</v>
      </c>
      <c r="C28" s="15"/>
      <c r="D28" s="14" t="s">
        <v>116</v>
      </c>
      <c r="E28" s="43">
        <v>2.5000000000000001E-2</v>
      </c>
    </row>
    <row r="30" spans="2:27" x14ac:dyDescent="0.25">
      <c r="B30" s="69" t="s">
        <v>2</v>
      </c>
      <c r="C30" s="70"/>
      <c r="D30" s="70"/>
      <c r="E30" s="70"/>
      <c r="F30" s="70"/>
      <c r="G30" s="72" t="s">
        <v>7</v>
      </c>
      <c r="H30" s="72"/>
      <c r="I30" s="72"/>
      <c r="J30" s="72"/>
      <c r="K30" s="6"/>
      <c r="L30" s="18" t="s">
        <v>8</v>
      </c>
      <c r="M30" s="18"/>
      <c r="N30" s="18"/>
      <c r="O30" s="18"/>
      <c r="P30" s="18"/>
      <c r="Q30" s="18"/>
      <c r="R30" s="18"/>
      <c r="S30" s="18"/>
      <c r="T30" s="18"/>
      <c r="U30" s="18"/>
      <c r="V30" s="18"/>
      <c r="W30" s="18"/>
      <c r="X30" s="18"/>
      <c r="Y30" s="18"/>
      <c r="Z30" s="18"/>
      <c r="AA30" s="7"/>
    </row>
    <row r="31" spans="2:27" x14ac:dyDescent="0.25">
      <c r="B31" s="8" t="s">
        <v>5</v>
      </c>
      <c r="C31" s="9" t="s">
        <v>6</v>
      </c>
      <c r="D31" s="9" t="s">
        <v>9</v>
      </c>
      <c r="E31" s="9" t="s">
        <v>10</v>
      </c>
      <c r="F31" s="9" t="s">
        <v>11</v>
      </c>
      <c r="G31" s="9" t="s">
        <v>12</v>
      </c>
      <c r="H31" s="9" t="s">
        <v>13</v>
      </c>
      <c r="I31" s="9" t="s">
        <v>14</v>
      </c>
      <c r="J31" s="9" t="s">
        <v>15</v>
      </c>
      <c r="K31" s="19" t="s">
        <v>16</v>
      </c>
      <c r="L31" s="19" t="s">
        <v>17</v>
      </c>
      <c r="M31" s="19" t="s">
        <v>18</v>
      </c>
      <c r="N31" s="19"/>
      <c r="O31" s="19" t="s">
        <v>27</v>
      </c>
      <c r="P31" s="19" t="s">
        <v>28</v>
      </c>
      <c r="Q31" s="19" t="s">
        <v>29</v>
      </c>
      <c r="R31" s="19" t="s">
        <v>30</v>
      </c>
      <c r="S31" s="19" t="s">
        <v>31</v>
      </c>
      <c r="T31" s="19" t="s">
        <v>32</v>
      </c>
      <c r="U31" s="19" t="s">
        <v>33</v>
      </c>
      <c r="V31" s="19" t="s">
        <v>34</v>
      </c>
      <c r="W31" s="19" t="s">
        <v>35</v>
      </c>
      <c r="X31" s="19" t="s">
        <v>36</v>
      </c>
      <c r="Y31" s="9"/>
      <c r="Z31" s="19" t="s">
        <v>37</v>
      </c>
      <c r="AA31" s="20" t="s">
        <v>38</v>
      </c>
    </row>
    <row r="32" spans="2:27" x14ac:dyDescent="0.25">
      <c r="B32" s="10"/>
      <c r="C32" s="12"/>
      <c r="D32" s="12"/>
      <c r="E32" s="12"/>
      <c r="F32" s="12"/>
      <c r="G32" s="12"/>
      <c r="H32" s="12"/>
      <c r="I32" s="12"/>
      <c r="J32" s="12"/>
      <c r="K32" s="12"/>
      <c r="L32" s="12"/>
      <c r="M32" s="12"/>
      <c r="N32" s="21"/>
      <c r="O32" s="11"/>
      <c r="P32" s="11"/>
      <c r="Q32" s="11"/>
      <c r="R32" s="11"/>
      <c r="S32" s="11"/>
      <c r="T32" s="11"/>
      <c r="U32" s="11"/>
      <c r="V32" s="11"/>
      <c r="W32" s="11"/>
      <c r="X32" s="11"/>
      <c r="Y32" s="9"/>
      <c r="Z32" s="11"/>
      <c r="AA32" s="17"/>
    </row>
    <row r="33" spans="2:27" x14ac:dyDescent="0.25">
      <c r="B33" s="10"/>
      <c r="C33" s="12"/>
      <c r="D33" s="12"/>
      <c r="E33" s="12"/>
      <c r="F33" s="12"/>
      <c r="G33" s="12"/>
      <c r="H33" s="12"/>
      <c r="I33" s="12"/>
      <c r="J33" s="12"/>
      <c r="K33" s="12"/>
      <c r="L33" s="12"/>
      <c r="M33" s="12"/>
      <c r="N33" s="21"/>
      <c r="O33" s="11"/>
      <c r="P33" s="11"/>
      <c r="Q33" s="11"/>
      <c r="R33" s="11"/>
      <c r="S33" s="11"/>
      <c r="T33" s="11"/>
      <c r="U33" s="11"/>
      <c r="V33" s="11"/>
      <c r="W33" s="11"/>
      <c r="X33" s="11"/>
      <c r="Y33" s="9"/>
      <c r="Z33" s="11"/>
      <c r="AA33" s="17"/>
    </row>
    <row r="34" spans="2:27" x14ac:dyDescent="0.25">
      <c r="B34" s="10"/>
      <c r="C34" s="12"/>
      <c r="D34" s="12"/>
      <c r="E34" s="12"/>
      <c r="F34" s="12"/>
      <c r="G34" s="12"/>
      <c r="H34" s="12"/>
      <c r="I34" s="12"/>
      <c r="J34" s="12"/>
      <c r="K34" s="12"/>
      <c r="L34" s="12"/>
      <c r="M34" s="12"/>
      <c r="N34" s="21"/>
      <c r="O34" s="11"/>
      <c r="P34" s="11"/>
      <c r="Q34" s="11"/>
      <c r="R34" s="11"/>
      <c r="S34" s="11"/>
      <c r="T34" s="11"/>
      <c r="U34" s="11"/>
      <c r="V34" s="11"/>
      <c r="W34" s="11"/>
      <c r="X34" s="11"/>
      <c r="Y34" s="9"/>
      <c r="Z34" s="11"/>
      <c r="AA34" s="17"/>
    </row>
    <row r="35" spans="2:27" x14ac:dyDescent="0.25">
      <c r="B35" s="10"/>
      <c r="C35" s="12"/>
      <c r="D35" s="12"/>
      <c r="E35" s="12"/>
      <c r="F35" s="12"/>
      <c r="G35" s="12"/>
      <c r="H35" s="12"/>
      <c r="I35" s="12"/>
      <c r="J35" s="12"/>
      <c r="K35" s="12"/>
      <c r="L35" s="12"/>
      <c r="M35" s="12"/>
      <c r="N35" s="21"/>
      <c r="O35" s="11"/>
      <c r="P35" s="11"/>
      <c r="Q35" s="11"/>
      <c r="R35" s="11"/>
      <c r="S35" s="11"/>
      <c r="T35" s="11"/>
      <c r="U35" s="11"/>
      <c r="V35" s="11"/>
      <c r="W35" s="11"/>
      <c r="X35" s="11"/>
      <c r="Y35" s="9"/>
      <c r="Z35" s="11"/>
      <c r="AA35" s="17"/>
    </row>
    <row r="36" spans="2:27" x14ac:dyDescent="0.25">
      <c r="B36" s="10"/>
      <c r="C36" s="12"/>
      <c r="D36" s="12"/>
      <c r="E36" s="12"/>
      <c r="F36" s="12"/>
      <c r="G36" s="12"/>
      <c r="H36" s="12"/>
      <c r="I36" s="12"/>
      <c r="J36" s="12"/>
      <c r="K36" s="12"/>
      <c r="L36" s="12"/>
      <c r="M36" s="12"/>
      <c r="N36" s="21"/>
      <c r="O36" s="11"/>
      <c r="P36" s="11"/>
      <c r="Q36" s="11"/>
      <c r="R36" s="11"/>
      <c r="S36" s="11"/>
      <c r="T36" s="11"/>
      <c r="U36" s="11"/>
      <c r="V36" s="11"/>
      <c r="W36" s="11"/>
      <c r="X36" s="11"/>
      <c r="Y36" s="9"/>
      <c r="Z36" s="11"/>
      <c r="AA36" s="17"/>
    </row>
    <row r="37" spans="2:27" x14ac:dyDescent="0.25">
      <c r="B37" s="10"/>
      <c r="C37" s="12"/>
      <c r="D37" s="12"/>
      <c r="E37" s="12"/>
      <c r="F37" s="12"/>
      <c r="G37" s="12"/>
      <c r="H37" s="12"/>
      <c r="I37" s="12"/>
      <c r="J37" s="12"/>
      <c r="K37" s="12"/>
      <c r="L37" s="12"/>
      <c r="M37" s="12"/>
      <c r="N37" s="21"/>
      <c r="O37" s="11"/>
      <c r="P37" s="11"/>
      <c r="Q37" s="11"/>
      <c r="R37" s="11"/>
      <c r="S37" s="11"/>
      <c r="T37" s="11"/>
      <c r="U37" s="11"/>
      <c r="V37" s="11"/>
      <c r="W37" s="11"/>
      <c r="X37" s="11"/>
      <c r="Y37" s="9"/>
      <c r="Z37" s="11"/>
      <c r="AA37" s="17"/>
    </row>
    <row r="38" spans="2:27" x14ac:dyDescent="0.25">
      <c r="B38" s="10"/>
      <c r="C38" s="12"/>
      <c r="D38" s="12"/>
      <c r="E38" s="12"/>
      <c r="F38" s="12"/>
      <c r="G38" s="12"/>
      <c r="H38" s="12"/>
      <c r="I38" s="12"/>
      <c r="J38" s="12"/>
      <c r="K38" s="12"/>
      <c r="L38" s="12"/>
      <c r="M38" s="12"/>
      <c r="N38" s="21"/>
      <c r="O38" s="11"/>
      <c r="P38" s="11"/>
      <c r="Q38" s="11"/>
      <c r="R38" s="11"/>
      <c r="S38" s="11"/>
      <c r="T38" s="11"/>
      <c r="U38" s="11"/>
      <c r="V38" s="11"/>
      <c r="W38" s="11"/>
      <c r="X38" s="11"/>
      <c r="Y38" s="9"/>
      <c r="Z38" s="11"/>
      <c r="AA38" s="17"/>
    </row>
    <row r="39" spans="2:27" x14ac:dyDescent="0.25">
      <c r="B39" s="10"/>
      <c r="C39" s="12"/>
      <c r="D39" s="12"/>
      <c r="E39" s="12"/>
      <c r="F39" s="12"/>
      <c r="G39" s="12"/>
      <c r="H39" s="12"/>
      <c r="I39" s="12"/>
      <c r="J39" s="12"/>
      <c r="K39" s="12"/>
      <c r="L39" s="12"/>
      <c r="M39" s="12"/>
      <c r="N39" s="21"/>
      <c r="O39" s="11"/>
      <c r="P39" s="11"/>
      <c r="Q39" s="11"/>
      <c r="R39" s="11"/>
      <c r="S39" s="11"/>
      <c r="T39" s="11"/>
      <c r="U39" s="11"/>
      <c r="V39" s="11"/>
      <c r="W39" s="11"/>
      <c r="X39" s="11"/>
      <c r="Y39" s="9"/>
      <c r="Z39" s="11"/>
      <c r="AA39" s="17"/>
    </row>
    <row r="40" spans="2:27" x14ac:dyDescent="0.25">
      <c r="B40" s="10"/>
      <c r="C40" s="12"/>
      <c r="D40" s="12"/>
      <c r="E40" s="12"/>
      <c r="F40" s="12"/>
      <c r="G40" s="12"/>
      <c r="H40" s="12"/>
      <c r="I40" s="12"/>
      <c r="J40" s="12"/>
      <c r="K40" s="12"/>
      <c r="L40" s="12"/>
      <c r="M40" s="12"/>
      <c r="N40" s="21"/>
      <c r="O40" s="11"/>
      <c r="P40" s="11"/>
      <c r="Q40" s="11"/>
      <c r="R40" s="11"/>
      <c r="S40" s="11"/>
      <c r="T40" s="11"/>
      <c r="U40" s="11"/>
      <c r="V40" s="11"/>
      <c r="W40" s="11"/>
      <c r="X40" s="11"/>
      <c r="Y40" s="9"/>
      <c r="Z40" s="11"/>
      <c r="AA40" s="17"/>
    </row>
    <row r="41" spans="2:27" x14ac:dyDescent="0.25">
      <c r="B41" s="10"/>
      <c r="C41" s="12"/>
      <c r="D41" s="12"/>
      <c r="E41" s="12"/>
      <c r="F41" s="12"/>
      <c r="G41" s="12"/>
      <c r="H41" s="12"/>
      <c r="I41" s="12"/>
      <c r="J41" s="12"/>
      <c r="K41" s="12"/>
      <c r="L41" s="12"/>
      <c r="M41" s="12"/>
      <c r="N41" s="21"/>
      <c r="O41" s="11"/>
      <c r="P41" s="11"/>
      <c r="Q41" s="11"/>
      <c r="R41" s="11"/>
      <c r="S41" s="11"/>
      <c r="T41" s="11"/>
      <c r="U41" s="11"/>
      <c r="V41" s="11"/>
      <c r="W41" s="11"/>
      <c r="X41" s="11"/>
      <c r="Y41" s="9"/>
      <c r="Z41" s="11"/>
      <c r="AA41" s="17"/>
    </row>
    <row r="42" spans="2:27" x14ac:dyDescent="0.25">
      <c r="B42" s="10"/>
      <c r="C42" s="12"/>
      <c r="D42" s="12"/>
      <c r="E42" s="12"/>
      <c r="F42" s="12"/>
      <c r="G42" s="12"/>
      <c r="H42" s="12"/>
      <c r="I42" s="12"/>
      <c r="J42" s="12"/>
      <c r="K42" s="12"/>
      <c r="L42" s="12"/>
      <c r="M42" s="12"/>
      <c r="N42" s="21"/>
      <c r="O42" s="11"/>
      <c r="P42" s="11"/>
      <c r="Q42" s="11"/>
      <c r="R42" s="11"/>
      <c r="S42" s="11"/>
      <c r="T42" s="11"/>
      <c r="U42" s="11"/>
      <c r="V42" s="11"/>
      <c r="W42" s="11"/>
      <c r="X42" s="11"/>
      <c r="Y42" s="9"/>
      <c r="Z42" s="11"/>
      <c r="AA42" s="17"/>
    </row>
    <row r="43" spans="2:27" x14ac:dyDescent="0.25">
      <c r="B43" s="55" t="s">
        <v>39</v>
      </c>
      <c r="C43" s="9"/>
      <c r="D43" s="9"/>
      <c r="E43" s="9"/>
      <c r="F43" s="9"/>
      <c r="G43" s="9"/>
      <c r="H43" s="9"/>
      <c r="I43" s="9"/>
      <c r="J43" s="9"/>
      <c r="K43" s="9"/>
      <c r="L43" s="9"/>
      <c r="M43" s="9"/>
      <c r="N43" s="21"/>
      <c r="O43" s="9"/>
      <c r="P43" s="9"/>
      <c r="Q43" s="9"/>
      <c r="R43" s="9"/>
      <c r="S43" s="9"/>
      <c r="T43" s="9"/>
      <c r="U43" s="9"/>
      <c r="V43" s="9"/>
      <c r="W43" s="9"/>
      <c r="X43" s="9"/>
      <c r="Y43" s="9"/>
      <c r="Z43" s="9"/>
      <c r="AA43" s="13"/>
    </row>
    <row r="44" spans="2:27" x14ac:dyDescent="0.25">
      <c r="B44" s="24" t="s">
        <v>5</v>
      </c>
      <c r="C44" s="25" t="s">
        <v>40</v>
      </c>
      <c r="D44" s="25" t="s">
        <v>41</v>
      </c>
      <c r="E44" s="25" t="s">
        <v>42</v>
      </c>
      <c r="F44" s="9"/>
      <c r="G44" s="9"/>
      <c r="H44" s="9"/>
      <c r="I44" s="9"/>
      <c r="J44" s="9"/>
      <c r="K44" s="9"/>
      <c r="L44" s="9"/>
      <c r="M44" s="9"/>
      <c r="N44" s="21"/>
      <c r="O44" s="9"/>
      <c r="P44" s="9"/>
      <c r="Q44" s="9"/>
      <c r="R44" s="9"/>
      <c r="S44" s="9"/>
      <c r="T44" s="9"/>
      <c r="U44" s="9"/>
      <c r="V44" s="9"/>
      <c r="W44" s="9"/>
      <c r="X44" s="9"/>
      <c r="Y44" s="9"/>
      <c r="Z44" s="9"/>
      <c r="AA44" s="13"/>
    </row>
    <row r="45" spans="2:27" x14ac:dyDescent="0.25">
      <c r="B45" s="22">
        <f>B32</f>
        <v>0</v>
      </c>
      <c r="C45" s="11">
        <f>C32</f>
        <v>0</v>
      </c>
      <c r="D45" s="11">
        <f>Z32</f>
        <v>0</v>
      </c>
      <c r="E45" s="11">
        <f>AA32</f>
        <v>0</v>
      </c>
      <c r="F45" s="9"/>
      <c r="G45" s="9"/>
      <c r="H45" s="9"/>
      <c r="I45" s="9"/>
      <c r="J45" s="9"/>
      <c r="K45" s="9"/>
      <c r="L45" s="9"/>
      <c r="M45" s="9"/>
      <c r="N45" s="21"/>
      <c r="O45" s="9"/>
      <c r="P45" s="9"/>
      <c r="Q45" s="9"/>
      <c r="R45" s="9"/>
      <c r="S45" s="9"/>
      <c r="T45" s="9"/>
      <c r="U45" s="9"/>
      <c r="V45" s="9"/>
      <c r="W45" s="9"/>
      <c r="X45" s="9"/>
      <c r="Y45" s="9"/>
      <c r="Z45" s="9"/>
      <c r="AA45" s="13"/>
    </row>
    <row r="46" spans="2:27" x14ac:dyDescent="0.25">
      <c r="B46" s="22">
        <f t="shared" ref="B46:C46" si="1">B33</f>
        <v>0</v>
      </c>
      <c r="C46" s="11">
        <f t="shared" si="1"/>
        <v>0</v>
      </c>
      <c r="D46" s="11">
        <f t="shared" ref="D46" si="2">Z33</f>
        <v>0</v>
      </c>
      <c r="E46" s="11">
        <f t="shared" ref="E46:E55" si="3">AA33</f>
        <v>0</v>
      </c>
      <c r="F46" s="9"/>
      <c r="G46" s="9"/>
      <c r="H46" s="9"/>
      <c r="I46" s="9"/>
      <c r="J46" s="9"/>
      <c r="K46" s="9"/>
      <c r="L46" s="9"/>
      <c r="M46" s="9"/>
      <c r="N46" s="9"/>
      <c r="O46" s="9"/>
      <c r="P46" s="9"/>
      <c r="Q46" s="9"/>
      <c r="R46" s="9"/>
      <c r="S46" s="9"/>
      <c r="T46" s="9"/>
      <c r="U46" s="9"/>
      <c r="V46" s="9"/>
      <c r="W46" s="9"/>
      <c r="X46" s="9"/>
      <c r="Y46" s="9"/>
      <c r="Z46" s="9"/>
      <c r="AA46" s="13"/>
    </row>
    <row r="47" spans="2:27" x14ac:dyDescent="0.25">
      <c r="B47" s="22">
        <f t="shared" ref="B47:C47" si="4">B34</f>
        <v>0</v>
      </c>
      <c r="C47" s="11">
        <f t="shared" si="4"/>
        <v>0</v>
      </c>
      <c r="D47" s="11">
        <f t="shared" ref="D47" si="5">Z34</f>
        <v>0</v>
      </c>
      <c r="E47" s="11">
        <f t="shared" si="3"/>
        <v>0</v>
      </c>
      <c r="F47" s="9"/>
      <c r="G47" s="9"/>
      <c r="H47" s="9"/>
      <c r="I47" s="9"/>
      <c r="J47" s="9"/>
      <c r="K47" s="9"/>
      <c r="L47" s="9"/>
      <c r="M47" s="9"/>
      <c r="N47" s="9"/>
      <c r="O47" s="9"/>
      <c r="P47" s="9"/>
      <c r="Q47" s="9"/>
      <c r="R47" s="9"/>
      <c r="S47" s="9"/>
      <c r="T47" s="9"/>
      <c r="U47" s="9"/>
      <c r="V47" s="9"/>
      <c r="W47" s="9"/>
      <c r="X47" s="9"/>
      <c r="Y47" s="9"/>
      <c r="Z47" s="9"/>
      <c r="AA47" s="13"/>
    </row>
    <row r="48" spans="2:27" x14ac:dyDescent="0.25">
      <c r="B48" s="22">
        <f t="shared" ref="B48:C48" si="6">B35</f>
        <v>0</v>
      </c>
      <c r="C48" s="11">
        <f t="shared" si="6"/>
        <v>0</v>
      </c>
      <c r="D48" s="11">
        <f t="shared" ref="D48" si="7">Z35</f>
        <v>0</v>
      </c>
      <c r="E48" s="11">
        <f t="shared" si="3"/>
        <v>0</v>
      </c>
      <c r="F48" s="9"/>
      <c r="G48" s="9"/>
      <c r="H48" s="9"/>
      <c r="I48" s="9"/>
      <c r="J48" s="9"/>
      <c r="K48" s="9"/>
      <c r="L48" s="9"/>
      <c r="M48" s="9"/>
      <c r="N48" s="9"/>
      <c r="O48" s="9"/>
      <c r="P48" s="9"/>
      <c r="Q48" s="9"/>
      <c r="R48" s="9"/>
      <c r="S48" s="9"/>
      <c r="T48" s="9"/>
      <c r="U48" s="9"/>
      <c r="V48" s="9"/>
      <c r="W48" s="9"/>
      <c r="X48" s="9"/>
      <c r="Y48" s="9"/>
      <c r="Z48" s="9"/>
      <c r="AA48" s="13"/>
    </row>
    <row r="49" spans="2:27" x14ac:dyDescent="0.25">
      <c r="B49" s="22">
        <f t="shared" ref="B49:C49" si="8">B36</f>
        <v>0</v>
      </c>
      <c r="C49" s="11">
        <f t="shared" si="8"/>
        <v>0</v>
      </c>
      <c r="D49" s="11">
        <f t="shared" ref="D49" si="9">Z36</f>
        <v>0</v>
      </c>
      <c r="E49" s="11">
        <f t="shared" si="3"/>
        <v>0</v>
      </c>
      <c r="F49" s="9"/>
      <c r="G49" s="9"/>
      <c r="H49" s="9"/>
      <c r="I49" s="9"/>
      <c r="J49" s="9"/>
      <c r="K49" s="9"/>
      <c r="L49" s="9"/>
      <c r="M49" s="9"/>
      <c r="N49" s="9"/>
      <c r="O49" s="9"/>
      <c r="P49" s="9"/>
      <c r="Q49" s="9"/>
      <c r="R49" s="9"/>
      <c r="S49" s="9"/>
      <c r="T49" s="9"/>
      <c r="U49" s="9"/>
      <c r="V49" s="9"/>
      <c r="W49" s="9"/>
      <c r="X49" s="9"/>
      <c r="Y49" s="9"/>
      <c r="Z49" s="9"/>
      <c r="AA49" s="13"/>
    </row>
    <row r="50" spans="2:27" x14ac:dyDescent="0.25">
      <c r="B50" s="22">
        <f t="shared" ref="B50:C50" si="10">B37</f>
        <v>0</v>
      </c>
      <c r="C50" s="11">
        <f t="shared" si="10"/>
        <v>0</v>
      </c>
      <c r="D50" s="11">
        <f t="shared" ref="D50" si="11">Z37</f>
        <v>0</v>
      </c>
      <c r="E50" s="11">
        <f t="shared" si="3"/>
        <v>0</v>
      </c>
      <c r="F50" s="9"/>
      <c r="G50" s="9"/>
      <c r="H50" s="9"/>
      <c r="I50" s="9"/>
      <c r="J50" s="9"/>
      <c r="K50" s="9"/>
      <c r="L50" s="9"/>
      <c r="M50" s="9"/>
      <c r="N50" s="9"/>
      <c r="O50" s="9"/>
      <c r="P50" s="9"/>
      <c r="Q50" s="9"/>
      <c r="R50" s="9"/>
      <c r="S50" s="9"/>
      <c r="T50" s="9"/>
      <c r="U50" s="9"/>
      <c r="V50" s="9"/>
      <c r="W50" s="9"/>
      <c r="X50" s="9"/>
      <c r="Y50" s="9"/>
      <c r="Z50" s="9"/>
      <c r="AA50" s="13"/>
    </row>
    <row r="51" spans="2:27" x14ac:dyDescent="0.25">
      <c r="B51" s="22">
        <f t="shared" ref="B51:C51" si="12">B38</f>
        <v>0</v>
      </c>
      <c r="C51" s="11">
        <f t="shared" si="12"/>
        <v>0</v>
      </c>
      <c r="D51" s="11">
        <f t="shared" ref="D51" si="13">Z38</f>
        <v>0</v>
      </c>
      <c r="E51" s="11">
        <f t="shared" si="3"/>
        <v>0</v>
      </c>
      <c r="F51" s="9"/>
      <c r="G51" s="9"/>
      <c r="H51" s="9"/>
      <c r="I51" s="9"/>
      <c r="J51" s="9"/>
      <c r="K51" s="9"/>
      <c r="L51" s="9"/>
      <c r="M51" s="9"/>
      <c r="N51" s="9"/>
      <c r="O51" s="9"/>
      <c r="P51" s="9"/>
      <c r="Q51" s="9"/>
      <c r="R51" s="9"/>
      <c r="S51" s="9"/>
      <c r="T51" s="9"/>
      <c r="U51" s="9"/>
      <c r="V51" s="9"/>
      <c r="W51" s="9"/>
      <c r="X51" s="9"/>
      <c r="Y51" s="9"/>
      <c r="Z51" s="9"/>
      <c r="AA51" s="13"/>
    </row>
    <row r="52" spans="2:27" x14ac:dyDescent="0.25">
      <c r="B52" s="22">
        <f t="shared" ref="B52:C52" si="14">B39</f>
        <v>0</v>
      </c>
      <c r="C52" s="11">
        <f t="shared" si="14"/>
        <v>0</v>
      </c>
      <c r="D52" s="11">
        <f t="shared" ref="D52" si="15">Z39</f>
        <v>0</v>
      </c>
      <c r="E52" s="11">
        <f t="shared" si="3"/>
        <v>0</v>
      </c>
      <c r="F52" s="9"/>
      <c r="G52" s="9"/>
      <c r="H52" s="9"/>
      <c r="I52" s="9"/>
      <c r="J52" s="9"/>
      <c r="K52" s="9"/>
      <c r="L52" s="9"/>
      <c r="M52" s="9"/>
      <c r="N52" s="9"/>
      <c r="O52" s="9"/>
      <c r="P52" s="9"/>
      <c r="Q52" s="9"/>
      <c r="R52" s="9"/>
      <c r="S52" s="9"/>
      <c r="T52" s="9"/>
      <c r="U52" s="9"/>
      <c r="V52" s="9"/>
      <c r="W52" s="9"/>
      <c r="X52" s="9"/>
      <c r="Y52" s="9"/>
      <c r="Z52" s="9"/>
      <c r="AA52" s="13"/>
    </row>
    <row r="53" spans="2:27" x14ac:dyDescent="0.25">
      <c r="B53" s="22">
        <f t="shared" ref="B53:C53" si="16">B40</f>
        <v>0</v>
      </c>
      <c r="C53" s="11">
        <f t="shared" si="16"/>
        <v>0</v>
      </c>
      <c r="D53" s="11">
        <f t="shared" ref="D53" si="17">Z40</f>
        <v>0</v>
      </c>
      <c r="E53" s="11">
        <f t="shared" si="3"/>
        <v>0</v>
      </c>
      <c r="F53" s="9"/>
      <c r="G53" s="9"/>
      <c r="H53" s="9"/>
      <c r="I53" s="9"/>
      <c r="J53" s="9"/>
      <c r="K53" s="9"/>
      <c r="L53" s="9"/>
      <c r="M53" s="9"/>
      <c r="N53" s="9"/>
      <c r="O53" s="9"/>
      <c r="P53" s="9"/>
      <c r="Q53" s="9"/>
      <c r="R53" s="9"/>
      <c r="S53" s="9"/>
      <c r="T53" s="9"/>
      <c r="U53" s="9"/>
      <c r="V53" s="9"/>
      <c r="W53" s="9"/>
      <c r="X53" s="9"/>
      <c r="Y53" s="9"/>
      <c r="Z53" s="9"/>
      <c r="AA53" s="13"/>
    </row>
    <row r="54" spans="2:27" x14ac:dyDescent="0.25">
      <c r="B54" s="22">
        <f t="shared" ref="B54:C54" si="18">B41</f>
        <v>0</v>
      </c>
      <c r="C54" s="11">
        <f t="shared" si="18"/>
        <v>0</v>
      </c>
      <c r="D54" s="11">
        <f t="shared" ref="D54" si="19">Z41</f>
        <v>0</v>
      </c>
      <c r="E54" s="11">
        <f t="shared" si="3"/>
        <v>0</v>
      </c>
      <c r="F54" s="9"/>
      <c r="G54" s="9"/>
      <c r="H54" s="9"/>
      <c r="I54" s="9"/>
      <c r="J54" s="9"/>
      <c r="K54" s="9"/>
      <c r="L54" s="9"/>
      <c r="M54" s="9"/>
      <c r="N54" s="9"/>
      <c r="O54" s="9"/>
      <c r="P54" s="9"/>
      <c r="Q54" s="9"/>
      <c r="R54" s="9"/>
      <c r="S54" s="9"/>
      <c r="T54" s="9"/>
      <c r="U54" s="9"/>
      <c r="V54" s="9"/>
      <c r="W54" s="9"/>
      <c r="X54" s="9"/>
      <c r="Y54" s="9"/>
      <c r="Z54" s="9"/>
      <c r="AA54" s="13"/>
    </row>
    <row r="55" spans="2:27" x14ac:dyDescent="0.25">
      <c r="B55" s="23">
        <f t="shared" ref="B55:C55" si="20">B42</f>
        <v>0</v>
      </c>
      <c r="C55" s="15">
        <f t="shared" si="20"/>
        <v>0</v>
      </c>
      <c r="D55" s="15">
        <f t="shared" ref="D55" si="21">Z42</f>
        <v>0</v>
      </c>
      <c r="E55" s="15">
        <f t="shared" si="3"/>
        <v>0</v>
      </c>
      <c r="F55" s="14"/>
      <c r="G55" s="14"/>
      <c r="H55" s="14"/>
      <c r="I55" s="14"/>
      <c r="J55" s="14"/>
      <c r="K55" s="14"/>
      <c r="L55" s="14"/>
      <c r="M55" s="14"/>
      <c r="N55" s="14"/>
      <c r="O55" s="14"/>
      <c r="P55" s="14"/>
      <c r="Q55" s="14"/>
      <c r="R55" s="14"/>
      <c r="S55" s="14"/>
      <c r="T55" s="14"/>
      <c r="U55" s="14"/>
      <c r="V55" s="14"/>
      <c r="W55" s="14"/>
      <c r="X55" s="14"/>
      <c r="Y55" s="14"/>
      <c r="Z55" s="14"/>
      <c r="AA55" s="16"/>
    </row>
    <row r="57" spans="2:27" x14ac:dyDescent="0.25">
      <c r="B57" t="s">
        <v>43</v>
      </c>
    </row>
    <row r="58" spans="2:27" x14ac:dyDescent="0.25">
      <c r="B58" s="1" t="s">
        <v>44</v>
      </c>
      <c r="C58" s="1" t="s">
        <v>59</v>
      </c>
      <c r="D58" t="s">
        <v>46</v>
      </c>
      <c r="E58" t="s">
        <v>47</v>
      </c>
      <c r="F58" t="s">
        <v>48</v>
      </c>
      <c r="G58" s="2" t="s">
        <v>49</v>
      </c>
      <c r="H58" s="2" t="s">
        <v>50</v>
      </c>
      <c r="I58" s="2" t="s">
        <v>51</v>
      </c>
      <c r="J58" s="2" t="s">
        <v>52</v>
      </c>
      <c r="K58" s="2" t="s">
        <v>53</v>
      </c>
      <c r="L58" s="2" t="s">
        <v>54</v>
      </c>
      <c r="M58" s="2" t="s">
        <v>55</v>
      </c>
      <c r="N58" s="2" t="s">
        <v>56</v>
      </c>
      <c r="P58" s="2" t="s">
        <v>57</v>
      </c>
      <c r="Q58" s="2" t="s">
        <v>58</v>
      </c>
    </row>
    <row r="59" spans="2:27" x14ac:dyDescent="0.25">
      <c r="B59" s="71" t="s">
        <v>3</v>
      </c>
      <c r="C59" s="5">
        <f>B6*1000</f>
        <v>0</v>
      </c>
      <c r="D59" s="5"/>
      <c r="E59" s="3">
        <v>26</v>
      </c>
      <c r="F59" s="3">
        <v>26</v>
      </c>
      <c r="G59" s="3">
        <v>26</v>
      </c>
      <c r="H59" s="3">
        <v>26</v>
      </c>
      <c r="I59" s="3">
        <v>26</v>
      </c>
      <c r="J59" s="3">
        <v>26</v>
      </c>
      <c r="K59" s="3">
        <v>26</v>
      </c>
      <c r="L59" s="3">
        <v>26</v>
      </c>
      <c r="M59" s="3">
        <v>26</v>
      </c>
      <c r="N59" s="3">
        <v>26</v>
      </c>
      <c r="P59" s="5">
        <f>AVERAGE(E59:N59)</f>
        <v>26</v>
      </c>
      <c r="Q59" s="5"/>
    </row>
    <row r="60" spans="2:27" x14ac:dyDescent="0.25">
      <c r="B60" s="71"/>
      <c r="C60" s="5">
        <f t="shared" ref="C60:C73" si="22">B7*1000</f>
        <v>250</v>
      </c>
      <c r="D60" s="5"/>
      <c r="E60" s="3">
        <f>$C60*1.7+26</f>
        <v>451</v>
      </c>
      <c r="F60" s="3">
        <f t="shared" ref="F60:N60" si="23">$C60*1.7+26</f>
        <v>451</v>
      </c>
      <c r="G60" s="3">
        <f t="shared" si="23"/>
        <v>451</v>
      </c>
      <c r="H60" s="3">
        <f t="shared" si="23"/>
        <v>451</v>
      </c>
      <c r="I60" s="3">
        <f t="shared" si="23"/>
        <v>451</v>
      </c>
      <c r="J60" s="3">
        <f t="shared" si="23"/>
        <v>451</v>
      </c>
      <c r="K60" s="3">
        <f t="shared" si="23"/>
        <v>451</v>
      </c>
      <c r="L60" s="3">
        <f t="shared" si="23"/>
        <v>451</v>
      </c>
      <c r="M60" s="3">
        <f t="shared" si="23"/>
        <v>451</v>
      </c>
      <c r="N60" s="3">
        <f t="shared" si="23"/>
        <v>451</v>
      </c>
      <c r="P60" s="5">
        <f t="shared" ref="P60:P90" si="24">AVERAGE(E60:N60)</f>
        <v>451</v>
      </c>
      <c r="Q60" s="5"/>
    </row>
    <row r="61" spans="2:27" x14ac:dyDescent="0.25">
      <c r="B61" s="71"/>
      <c r="C61" s="5">
        <f t="shared" si="22"/>
        <v>500</v>
      </c>
      <c r="D61" s="5"/>
      <c r="E61" s="3">
        <f t="shared" ref="E61:N74" si="25">$C61*1.7+26</f>
        <v>876</v>
      </c>
      <c r="F61" s="3">
        <f t="shared" si="25"/>
        <v>876</v>
      </c>
      <c r="G61" s="3">
        <f t="shared" si="25"/>
        <v>876</v>
      </c>
      <c r="H61" s="3">
        <f t="shared" si="25"/>
        <v>876</v>
      </c>
      <c r="I61" s="3">
        <f t="shared" si="25"/>
        <v>876</v>
      </c>
      <c r="J61" s="3">
        <f t="shared" si="25"/>
        <v>876</v>
      </c>
      <c r="K61" s="3">
        <f t="shared" si="25"/>
        <v>876</v>
      </c>
      <c r="L61" s="3">
        <f t="shared" si="25"/>
        <v>876</v>
      </c>
      <c r="M61" s="3">
        <f t="shared" si="25"/>
        <v>876</v>
      </c>
      <c r="N61" s="3">
        <f t="shared" si="25"/>
        <v>876</v>
      </c>
      <c r="P61" s="5">
        <f t="shared" si="24"/>
        <v>876</v>
      </c>
      <c r="Q61" s="5"/>
    </row>
    <row r="62" spans="2:27" x14ac:dyDescent="0.25">
      <c r="B62" s="71"/>
      <c r="C62" s="5">
        <f t="shared" si="22"/>
        <v>750</v>
      </c>
      <c r="D62" s="5"/>
      <c r="E62" s="3">
        <f t="shared" si="25"/>
        <v>1301</v>
      </c>
      <c r="F62" s="3">
        <f t="shared" si="25"/>
        <v>1301</v>
      </c>
      <c r="G62" s="3">
        <f t="shared" si="25"/>
        <v>1301</v>
      </c>
      <c r="H62" s="3">
        <f t="shared" si="25"/>
        <v>1301</v>
      </c>
      <c r="I62" s="3">
        <f t="shared" si="25"/>
        <v>1301</v>
      </c>
      <c r="J62" s="3">
        <f t="shared" si="25"/>
        <v>1301</v>
      </c>
      <c r="K62" s="3">
        <f t="shared" si="25"/>
        <v>1301</v>
      </c>
      <c r="L62" s="3">
        <f t="shared" si="25"/>
        <v>1301</v>
      </c>
      <c r="M62" s="3">
        <f t="shared" si="25"/>
        <v>1301</v>
      </c>
      <c r="N62" s="3">
        <f t="shared" si="25"/>
        <v>1301</v>
      </c>
      <c r="P62" s="5">
        <f t="shared" si="24"/>
        <v>1301</v>
      </c>
      <c r="Q62" s="5"/>
    </row>
    <row r="63" spans="2:27" x14ac:dyDescent="0.25">
      <c r="B63" s="71"/>
      <c r="C63" s="5">
        <f t="shared" si="22"/>
        <v>1000</v>
      </c>
      <c r="D63" s="5"/>
      <c r="E63" s="3">
        <f t="shared" si="25"/>
        <v>1726</v>
      </c>
      <c r="F63" s="3">
        <f t="shared" si="25"/>
        <v>1726</v>
      </c>
      <c r="G63" s="3">
        <f t="shared" si="25"/>
        <v>1726</v>
      </c>
      <c r="H63" s="3">
        <f t="shared" si="25"/>
        <v>1726</v>
      </c>
      <c r="I63" s="3">
        <f t="shared" si="25"/>
        <v>1726</v>
      </c>
      <c r="J63" s="3">
        <f t="shared" si="25"/>
        <v>1726</v>
      </c>
      <c r="K63" s="3">
        <f t="shared" si="25"/>
        <v>1726</v>
      </c>
      <c r="L63" s="3">
        <f t="shared" si="25"/>
        <v>1726</v>
      </c>
      <c r="M63" s="3">
        <f t="shared" si="25"/>
        <v>1726</v>
      </c>
      <c r="N63" s="3">
        <f t="shared" si="25"/>
        <v>1726</v>
      </c>
      <c r="P63" s="5">
        <f t="shared" si="24"/>
        <v>1726</v>
      </c>
      <c r="Q63" s="5"/>
    </row>
    <row r="64" spans="2:27" x14ac:dyDescent="0.25">
      <c r="B64" s="71"/>
      <c r="C64" s="5">
        <f t="shared" si="22"/>
        <v>1250</v>
      </c>
      <c r="D64" s="5"/>
      <c r="E64" s="3">
        <f t="shared" si="25"/>
        <v>2151</v>
      </c>
      <c r="F64" s="3">
        <f t="shared" si="25"/>
        <v>2151</v>
      </c>
      <c r="G64" s="3">
        <f t="shared" si="25"/>
        <v>2151</v>
      </c>
      <c r="H64" s="3">
        <f t="shared" si="25"/>
        <v>2151</v>
      </c>
      <c r="I64" s="3">
        <f t="shared" si="25"/>
        <v>2151</v>
      </c>
      <c r="J64" s="3">
        <f t="shared" si="25"/>
        <v>2151</v>
      </c>
      <c r="K64" s="3">
        <f t="shared" si="25"/>
        <v>2151</v>
      </c>
      <c r="L64" s="3">
        <f t="shared" si="25"/>
        <v>2151</v>
      </c>
      <c r="M64" s="3">
        <f t="shared" si="25"/>
        <v>2151</v>
      </c>
      <c r="N64" s="3">
        <f t="shared" si="25"/>
        <v>2151</v>
      </c>
      <c r="P64" s="5">
        <f t="shared" si="24"/>
        <v>2151</v>
      </c>
      <c r="Q64" s="5"/>
    </row>
    <row r="65" spans="2:17" x14ac:dyDescent="0.25">
      <c r="B65" s="71"/>
      <c r="C65" s="5">
        <f t="shared" si="22"/>
        <v>1500</v>
      </c>
      <c r="D65" s="5"/>
      <c r="E65" s="3">
        <f t="shared" si="25"/>
        <v>2576</v>
      </c>
      <c r="F65" s="3">
        <f t="shared" si="25"/>
        <v>2576</v>
      </c>
      <c r="G65" s="3">
        <f t="shared" si="25"/>
        <v>2576</v>
      </c>
      <c r="H65" s="3">
        <f t="shared" si="25"/>
        <v>2576</v>
      </c>
      <c r="I65" s="3">
        <f t="shared" si="25"/>
        <v>2576</v>
      </c>
      <c r="J65" s="3">
        <f t="shared" si="25"/>
        <v>2576</v>
      </c>
      <c r="K65" s="3">
        <f t="shared" si="25"/>
        <v>2576</v>
      </c>
      <c r="L65" s="3">
        <f t="shared" si="25"/>
        <v>2576</v>
      </c>
      <c r="M65" s="3">
        <f t="shared" si="25"/>
        <v>2576</v>
      </c>
      <c r="N65" s="3">
        <f t="shared" si="25"/>
        <v>2576</v>
      </c>
      <c r="P65" s="5">
        <f t="shared" si="24"/>
        <v>2576</v>
      </c>
      <c r="Q65" s="5"/>
    </row>
    <row r="66" spans="2:17" x14ac:dyDescent="0.25">
      <c r="B66" s="71"/>
      <c r="C66" s="5">
        <f t="shared" si="22"/>
        <v>0</v>
      </c>
      <c r="D66" s="5"/>
      <c r="E66" s="3">
        <f t="shared" si="25"/>
        <v>26</v>
      </c>
      <c r="F66" s="3">
        <f t="shared" si="25"/>
        <v>26</v>
      </c>
      <c r="G66" s="3">
        <f t="shared" si="25"/>
        <v>26</v>
      </c>
      <c r="H66" s="3">
        <f t="shared" si="25"/>
        <v>26</v>
      </c>
      <c r="I66" s="3">
        <f t="shared" si="25"/>
        <v>26</v>
      </c>
      <c r="J66" s="3">
        <f t="shared" si="25"/>
        <v>26</v>
      </c>
      <c r="K66" s="3">
        <f t="shared" si="25"/>
        <v>26</v>
      </c>
      <c r="L66" s="3">
        <f t="shared" si="25"/>
        <v>26</v>
      </c>
      <c r="M66" s="3">
        <f t="shared" si="25"/>
        <v>26</v>
      </c>
      <c r="N66" s="3">
        <f t="shared" si="25"/>
        <v>26</v>
      </c>
      <c r="P66" s="5">
        <f t="shared" si="24"/>
        <v>26</v>
      </c>
      <c r="Q66" s="5"/>
    </row>
    <row r="67" spans="2:17" x14ac:dyDescent="0.25">
      <c r="B67" s="71"/>
      <c r="C67" s="5">
        <f t="shared" si="22"/>
        <v>0</v>
      </c>
      <c r="D67" s="5"/>
      <c r="E67" s="3">
        <f t="shared" si="25"/>
        <v>26</v>
      </c>
      <c r="F67" s="3">
        <f t="shared" si="25"/>
        <v>26</v>
      </c>
      <c r="G67" s="3">
        <f t="shared" si="25"/>
        <v>26</v>
      </c>
      <c r="H67" s="3">
        <f t="shared" si="25"/>
        <v>26</v>
      </c>
      <c r="I67" s="3">
        <f t="shared" si="25"/>
        <v>26</v>
      </c>
      <c r="J67" s="3">
        <f t="shared" si="25"/>
        <v>26</v>
      </c>
      <c r="K67" s="3">
        <f t="shared" si="25"/>
        <v>26</v>
      </c>
      <c r="L67" s="3">
        <f t="shared" si="25"/>
        <v>26</v>
      </c>
      <c r="M67" s="3">
        <f t="shared" si="25"/>
        <v>26</v>
      </c>
      <c r="N67" s="3">
        <f t="shared" si="25"/>
        <v>26</v>
      </c>
      <c r="P67" s="5">
        <f t="shared" si="24"/>
        <v>26</v>
      </c>
      <c r="Q67" s="5"/>
    </row>
    <row r="68" spans="2:17" x14ac:dyDescent="0.25">
      <c r="B68" s="71"/>
      <c r="C68" s="5">
        <f t="shared" si="22"/>
        <v>0</v>
      </c>
      <c r="D68" s="5"/>
      <c r="E68" s="3">
        <f t="shared" si="25"/>
        <v>26</v>
      </c>
      <c r="F68" s="3">
        <f t="shared" si="25"/>
        <v>26</v>
      </c>
      <c r="G68" s="3">
        <f t="shared" si="25"/>
        <v>26</v>
      </c>
      <c r="H68" s="3">
        <f t="shared" si="25"/>
        <v>26</v>
      </c>
      <c r="I68" s="3">
        <f t="shared" si="25"/>
        <v>26</v>
      </c>
      <c r="J68" s="3">
        <f t="shared" si="25"/>
        <v>26</v>
      </c>
      <c r="K68" s="3">
        <f t="shared" si="25"/>
        <v>26</v>
      </c>
      <c r="L68" s="3">
        <f t="shared" si="25"/>
        <v>26</v>
      </c>
      <c r="M68" s="3">
        <f t="shared" si="25"/>
        <v>26</v>
      </c>
      <c r="N68" s="3">
        <f t="shared" si="25"/>
        <v>26</v>
      </c>
      <c r="P68" s="5">
        <f t="shared" si="24"/>
        <v>26</v>
      </c>
      <c r="Q68" s="5"/>
    </row>
    <row r="69" spans="2:17" x14ac:dyDescent="0.25">
      <c r="B69" s="71"/>
      <c r="C69" s="5">
        <f t="shared" si="22"/>
        <v>0</v>
      </c>
      <c r="D69" s="5"/>
      <c r="E69" s="3">
        <f t="shared" si="25"/>
        <v>26</v>
      </c>
      <c r="F69" s="3">
        <f t="shared" si="25"/>
        <v>26</v>
      </c>
      <c r="G69" s="3">
        <f t="shared" si="25"/>
        <v>26</v>
      </c>
      <c r="H69" s="3">
        <f t="shared" si="25"/>
        <v>26</v>
      </c>
      <c r="I69" s="3">
        <f t="shared" si="25"/>
        <v>26</v>
      </c>
      <c r="J69" s="3">
        <f t="shared" si="25"/>
        <v>26</v>
      </c>
      <c r="K69" s="3">
        <f t="shared" si="25"/>
        <v>26</v>
      </c>
      <c r="L69" s="3">
        <f t="shared" si="25"/>
        <v>26</v>
      </c>
      <c r="M69" s="3">
        <f t="shared" si="25"/>
        <v>26</v>
      </c>
      <c r="N69" s="3">
        <f t="shared" si="25"/>
        <v>26</v>
      </c>
      <c r="P69" s="5">
        <f t="shared" si="24"/>
        <v>26</v>
      </c>
      <c r="Q69" s="5"/>
    </row>
    <row r="70" spans="2:17" x14ac:dyDescent="0.25">
      <c r="B70" s="71"/>
      <c r="C70" s="5">
        <f t="shared" si="22"/>
        <v>0</v>
      </c>
      <c r="D70" s="5"/>
      <c r="E70" s="3">
        <f t="shared" si="25"/>
        <v>26</v>
      </c>
      <c r="F70" s="3">
        <f t="shared" si="25"/>
        <v>26</v>
      </c>
      <c r="G70" s="3">
        <f t="shared" si="25"/>
        <v>26</v>
      </c>
      <c r="H70" s="3">
        <f t="shared" si="25"/>
        <v>26</v>
      </c>
      <c r="I70" s="3">
        <f t="shared" si="25"/>
        <v>26</v>
      </c>
      <c r="J70" s="3">
        <f t="shared" si="25"/>
        <v>26</v>
      </c>
      <c r="K70" s="3">
        <f t="shared" si="25"/>
        <v>26</v>
      </c>
      <c r="L70" s="3">
        <f t="shared" si="25"/>
        <v>26</v>
      </c>
      <c r="M70" s="3">
        <f t="shared" si="25"/>
        <v>26</v>
      </c>
      <c r="N70" s="3">
        <f t="shared" si="25"/>
        <v>26</v>
      </c>
      <c r="P70" s="5">
        <f t="shared" si="24"/>
        <v>26</v>
      </c>
      <c r="Q70" s="5"/>
    </row>
    <row r="71" spans="2:17" x14ac:dyDescent="0.25">
      <c r="B71" s="71"/>
      <c r="C71" s="5">
        <f t="shared" si="22"/>
        <v>0</v>
      </c>
      <c r="D71" s="5"/>
      <c r="E71" s="3">
        <f t="shared" si="25"/>
        <v>26</v>
      </c>
      <c r="F71" s="3">
        <f t="shared" si="25"/>
        <v>26</v>
      </c>
      <c r="G71" s="3">
        <f t="shared" si="25"/>
        <v>26</v>
      </c>
      <c r="H71" s="3">
        <f t="shared" si="25"/>
        <v>26</v>
      </c>
      <c r="I71" s="3">
        <f t="shared" si="25"/>
        <v>26</v>
      </c>
      <c r="J71" s="3">
        <f t="shared" si="25"/>
        <v>26</v>
      </c>
      <c r="K71" s="3">
        <f t="shared" si="25"/>
        <v>26</v>
      </c>
      <c r="L71" s="3">
        <f t="shared" si="25"/>
        <v>26</v>
      </c>
      <c r="M71" s="3">
        <f t="shared" si="25"/>
        <v>26</v>
      </c>
      <c r="N71" s="3">
        <f t="shared" si="25"/>
        <v>26</v>
      </c>
      <c r="P71" s="5">
        <f t="shared" si="24"/>
        <v>26</v>
      </c>
      <c r="Q71" s="5"/>
    </row>
    <row r="72" spans="2:17" x14ac:dyDescent="0.25">
      <c r="B72" s="71"/>
      <c r="C72" s="5">
        <f t="shared" si="22"/>
        <v>0</v>
      </c>
      <c r="D72" s="5"/>
      <c r="E72" s="3">
        <f t="shared" si="25"/>
        <v>26</v>
      </c>
      <c r="F72" s="3">
        <f t="shared" si="25"/>
        <v>26</v>
      </c>
      <c r="G72" s="3">
        <f t="shared" si="25"/>
        <v>26</v>
      </c>
      <c r="H72" s="3">
        <f t="shared" si="25"/>
        <v>26</v>
      </c>
      <c r="I72" s="3">
        <f t="shared" si="25"/>
        <v>26</v>
      </c>
      <c r="J72" s="3">
        <f t="shared" si="25"/>
        <v>26</v>
      </c>
      <c r="K72" s="3">
        <f t="shared" si="25"/>
        <v>26</v>
      </c>
      <c r="L72" s="3">
        <f t="shared" si="25"/>
        <v>26</v>
      </c>
      <c r="M72" s="3">
        <f t="shared" si="25"/>
        <v>26</v>
      </c>
      <c r="N72" s="3">
        <f t="shared" si="25"/>
        <v>26</v>
      </c>
      <c r="P72" s="5">
        <f t="shared" si="24"/>
        <v>26</v>
      </c>
      <c r="Q72" s="5"/>
    </row>
    <row r="73" spans="2:17" x14ac:dyDescent="0.25">
      <c r="B73" s="71"/>
      <c r="C73" s="5">
        <f t="shared" si="22"/>
        <v>0</v>
      </c>
      <c r="D73" s="5"/>
      <c r="E73" s="3">
        <f t="shared" si="25"/>
        <v>26</v>
      </c>
      <c r="F73" s="3">
        <f t="shared" si="25"/>
        <v>26</v>
      </c>
      <c r="G73" s="3">
        <f t="shared" si="25"/>
        <v>26</v>
      </c>
      <c r="H73" s="3">
        <f t="shared" si="25"/>
        <v>26</v>
      </c>
      <c r="I73" s="3">
        <f t="shared" si="25"/>
        <v>26</v>
      </c>
      <c r="J73" s="3">
        <f t="shared" si="25"/>
        <v>26</v>
      </c>
      <c r="K73" s="3">
        <f t="shared" si="25"/>
        <v>26</v>
      </c>
      <c r="L73" s="3">
        <f t="shared" si="25"/>
        <v>26</v>
      </c>
      <c r="M73" s="3">
        <f t="shared" si="25"/>
        <v>26</v>
      </c>
      <c r="N73" s="3">
        <f t="shared" si="25"/>
        <v>26</v>
      </c>
      <c r="P73" s="5">
        <f t="shared" si="24"/>
        <v>26</v>
      </c>
      <c r="Q73" s="5"/>
    </row>
    <row r="74" spans="2:17" x14ac:dyDescent="0.25">
      <c r="B74" s="71"/>
      <c r="C74" s="5">
        <v>2000</v>
      </c>
      <c r="D74" s="5"/>
      <c r="E74" s="3">
        <f t="shared" si="25"/>
        <v>3426</v>
      </c>
      <c r="F74" s="3">
        <f t="shared" si="25"/>
        <v>3426</v>
      </c>
      <c r="G74" s="3">
        <f t="shared" si="25"/>
        <v>3426</v>
      </c>
      <c r="H74" s="3">
        <f t="shared" si="25"/>
        <v>3426</v>
      </c>
      <c r="I74" s="3">
        <f t="shared" si="25"/>
        <v>3426</v>
      </c>
      <c r="J74" s="3">
        <f t="shared" si="25"/>
        <v>3426</v>
      </c>
      <c r="K74" s="3">
        <f t="shared" si="25"/>
        <v>3426</v>
      </c>
      <c r="L74" s="3">
        <f t="shared" si="25"/>
        <v>3426</v>
      </c>
      <c r="M74" s="3">
        <f t="shared" si="25"/>
        <v>3426</v>
      </c>
      <c r="N74" s="3">
        <f t="shared" si="25"/>
        <v>3426</v>
      </c>
      <c r="P74" s="5">
        <f t="shared" si="24"/>
        <v>3426</v>
      </c>
      <c r="Q74" s="5"/>
    </row>
    <row r="75" spans="2:17" x14ac:dyDescent="0.25">
      <c r="B75" s="71" t="s">
        <v>4</v>
      </c>
      <c r="C75" s="31">
        <f>E6</f>
        <v>0</v>
      </c>
      <c r="D75" s="5"/>
      <c r="E75" s="3">
        <v>0</v>
      </c>
      <c r="F75" s="3">
        <v>0</v>
      </c>
      <c r="G75" s="3">
        <v>0</v>
      </c>
      <c r="H75" s="3">
        <v>0</v>
      </c>
      <c r="I75" s="3">
        <v>0</v>
      </c>
      <c r="J75" s="3">
        <v>0</v>
      </c>
      <c r="K75" s="3">
        <v>0</v>
      </c>
      <c r="L75" s="3">
        <v>0</v>
      </c>
      <c r="M75" s="3">
        <v>0</v>
      </c>
      <c r="N75" s="3">
        <v>0</v>
      </c>
      <c r="P75" s="5">
        <f t="shared" si="24"/>
        <v>0</v>
      </c>
      <c r="Q75" s="5"/>
    </row>
    <row r="76" spans="2:17" x14ac:dyDescent="0.25">
      <c r="B76" s="71"/>
      <c r="C76" s="31">
        <f t="shared" ref="C76:C90" si="26">E7</f>
        <v>0</v>
      </c>
      <c r="D76" s="5"/>
      <c r="E76" s="3">
        <v>0</v>
      </c>
      <c r="F76" s="3">
        <v>0</v>
      </c>
      <c r="G76" s="3">
        <v>0</v>
      </c>
      <c r="H76" s="3">
        <v>0</v>
      </c>
      <c r="I76" s="3">
        <v>0</v>
      </c>
      <c r="J76" s="3">
        <v>0</v>
      </c>
      <c r="K76" s="3">
        <v>0</v>
      </c>
      <c r="L76" s="3">
        <v>0</v>
      </c>
      <c r="M76" s="3">
        <v>0</v>
      </c>
      <c r="N76" s="3">
        <v>0</v>
      </c>
      <c r="P76" s="5">
        <f t="shared" si="24"/>
        <v>0</v>
      </c>
      <c r="Q76" s="5"/>
    </row>
    <row r="77" spans="2:17" x14ac:dyDescent="0.25">
      <c r="B77" s="71"/>
      <c r="C77" s="31">
        <f t="shared" si="26"/>
        <v>0</v>
      </c>
      <c r="D77" s="5"/>
      <c r="E77" s="3">
        <v>0</v>
      </c>
      <c r="F77" s="3">
        <v>0</v>
      </c>
      <c r="G77" s="3">
        <v>0</v>
      </c>
      <c r="H77" s="3">
        <v>0</v>
      </c>
      <c r="I77" s="3">
        <v>0</v>
      </c>
      <c r="J77" s="3">
        <v>0</v>
      </c>
      <c r="K77" s="3">
        <v>0</v>
      </c>
      <c r="L77" s="3">
        <v>0</v>
      </c>
      <c r="M77" s="3">
        <v>0</v>
      </c>
      <c r="N77" s="3">
        <v>0</v>
      </c>
      <c r="P77" s="5">
        <f t="shared" si="24"/>
        <v>0</v>
      </c>
      <c r="Q77" s="5"/>
    </row>
    <row r="78" spans="2:17" x14ac:dyDescent="0.25">
      <c r="B78" s="71"/>
      <c r="C78" s="31">
        <f t="shared" si="26"/>
        <v>0</v>
      </c>
      <c r="D78" s="5"/>
      <c r="E78" s="3">
        <v>0</v>
      </c>
      <c r="F78" s="3">
        <v>0</v>
      </c>
      <c r="G78" s="3">
        <v>0</v>
      </c>
      <c r="H78" s="3">
        <v>0</v>
      </c>
      <c r="I78" s="3">
        <v>0</v>
      </c>
      <c r="J78" s="3">
        <v>0</v>
      </c>
      <c r="K78" s="3">
        <v>0</v>
      </c>
      <c r="L78" s="3">
        <v>0</v>
      </c>
      <c r="M78" s="3">
        <v>0</v>
      </c>
      <c r="N78" s="3">
        <v>0</v>
      </c>
      <c r="P78" s="5">
        <f t="shared" si="24"/>
        <v>0</v>
      </c>
      <c r="Q78" s="5"/>
    </row>
    <row r="79" spans="2:17" x14ac:dyDescent="0.25">
      <c r="B79" s="71"/>
      <c r="C79" s="31">
        <f t="shared" si="26"/>
        <v>0</v>
      </c>
      <c r="D79" s="5"/>
      <c r="E79" s="3">
        <v>0</v>
      </c>
      <c r="F79" s="3">
        <v>0</v>
      </c>
      <c r="G79" s="3">
        <v>0</v>
      </c>
      <c r="H79" s="3">
        <v>0</v>
      </c>
      <c r="I79" s="3">
        <v>0</v>
      </c>
      <c r="J79" s="3">
        <v>0</v>
      </c>
      <c r="K79" s="3">
        <v>0</v>
      </c>
      <c r="L79" s="3">
        <v>0</v>
      </c>
      <c r="M79" s="3">
        <v>0</v>
      </c>
      <c r="N79" s="3">
        <v>0</v>
      </c>
      <c r="P79" s="5">
        <f t="shared" si="24"/>
        <v>0</v>
      </c>
      <c r="Q79" s="5"/>
    </row>
    <row r="80" spans="2:17" x14ac:dyDescent="0.25">
      <c r="B80" s="71"/>
      <c r="C80" s="31">
        <f t="shared" si="26"/>
        <v>0</v>
      </c>
      <c r="D80" s="5"/>
      <c r="E80" s="3">
        <v>0</v>
      </c>
      <c r="F80" s="3">
        <v>0</v>
      </c>
      <c r="G80" s="3">
        <v>0</v>
      </c>
      <c r="H80" s="3">
        <v>0</v>
      </c>
      <c r="I80" s="3">
        <v>0</v>
      </c>
      <c r="J80" s="3">
        <v>0</v>
      </c>
      <c r="K80" s="3">
        <v>0</v>
      </c>
      <c r="L80" s="3">
        <v>0</v>
      </c>
      <c r="M80" s="3">
        <v>0</v>
      </c>
      <c r="N80" s="3">
        <v>0</v>
      </c>
      <c r="P80" s="5">
        <f t="shared" si="24"/>
        <v>0</v>
      </c>
      <c r="Q80" s="5"/>
    </row>
    <row r="81" spans="2:17" x14ac:dyDescent="0.25">
      <c r="B81" s="71"/>
      <c r="C81" s="31">
        <f t="shared" si="26"/>
        <v>0</v>
      </c>
      <c r="D81" s="5"/>
      <c r="E81" s="3">
        <v>0</v>
      </c>
      <c r="F81" s="3">
        <v>0</v>
      </c>
      <c r="G81" s="3">
        <v>0</v>
      </c>
      <c r="H81" s="3">
        <v>0</v>
      </c>
      <c r="I81" s="3">
        <v>0</v>
      </c>
      <c r="J81" s="3">
        <v>0</v>
      </c>
      <c r="K81" s="3">
        <v>0</v>
      </c>
      <c r="L81" s="3">
        <v>0</v>
      </c>
      <c r="M81" s="3">
        <v>0</v>
      </c>
      <c r="N81" s="3">
        <v>0</v>
      </c>
      <c r="P81" s="5">
        <f t="shared" si="24"/>
        <v>0</v>
      </c>
      <c r="Q81" s="5"/>
    </row>
    <row r="82" spans="2:17" x14ac:dyDescent="0.25">
      <c r="B82" s="71"/>
      <c r="C82" s="31">
        <f t="shared" si="26"/>
        <v>0</v>
      </c>
      <c r="D82" s="5"/>
      <c r="E82" s="3">
        <v>0</v>
      </c>
      <c r="F82" s="3">
        <v>0</v>
      </c>
      <c r="G82" s="3">
        <v>0</v>
      </c>
      <c r="H82" s="3">
        <v>0</v>
      </c>
      <c r="I82" s="3">
        <v>0</v>
      </c>
      <c r="J82" s="3">
        <v>0</v>
      </c>
      <c r="K82" s="3">
        <v>0</v>
      </c>
      <c r="L82" s="3">
        <v>0</v>
      </c>
      <c r="M82" s="3">
        <v>0</v>
      </c>
      <c r="N82" s="3">
        <v>0</v>
      </c>
      <c r="P82" s="5">
        <f t="shared" si="24"/>
        <v>0</v>
      </c>
      <c r="Q82" s="5"/>
    </row>
    <row r="83" spans="2:17" x14ac:dyDescent="0.25">
      <c r="B83" s="71"/>
      <c r="C83" s="31">
        <f t="shared" si="26"/>
        <v>0</v>
      </c>
      <c r="D83" s="5"/>
      <c r="E83" s="3">
        <v>0</v>
      </c>
      <c r="F83" s="3">
        <v>0</v>
      </c>
      <c r="G83" s="3">
        <v>0</v>
      </c>
      <c r="H83" s="3">
        <v>0</v>
      </c>
      <c r="I83" s="3">
        <v>0</v>
      </c>
      <c r="J83" s="3">
        <v>0</v>
      </c>
      <c r="K83" s="3">
        <v>0</v>
      </c>
      <c r="L83" s="3">
        <v>0</v>
      </c>
      <c r="M83" s="3">
        <v>0</v>
      </c>
      <c r="N83" s="3">
        <v>0</v>
      </c>
      <c r="P83" s="5">
        <f t="shared" si="24"/>
        <v>0</v>
      </c>
      <c r="Q83" s="5"/>
    </row>
    <row r="84" spans="2:17" x14ac:dyDescent="0.25">
      <c r="B84" s="71"/>
      <c r="C84" s="31">
        <f t="shared" si="26"/>
        <v>0</v>
      </c>
      <c r="D84" s="5"/>
      <c r="E84" s="3">
        <v>0</v>
      </c>
      <c r="F84" s="3">
        <v>0</v>
      </c>
      <c r="G84" s="3">
        <v>0</v>
      </c>
      <c r="H84" s="3">
        <v>0</v>
      </c>
      <c r="I84" s="3">
        <v>0</v>
      </c>
      <c r="J84" s="3">
        <v>0</v>
      </c>
      <c r="K84" s="3">
        <v>0</v>
      </c>
      <c r="L84" s="3">
        <v>0</v>
      </c>
      <c r="M84" s="3">
        <v>0</v>
      </c>
      <c r="N84" s="3">
        <v>0</v>
      </c>
      <c r="P84" s="5">
        <f t="shared" si="24"/>
        <v>0</v>
      </c>
      <c r="Q84" s="5"/>
    </row>
    <row r="85" spans="2:17" x14ac:dyDescent="0.25">
      <c r="B85" s="71"/>
      <c r="C85" s="31">
        <f t="shared" si="26"/>
        <v>0</v>
      </c>
      <c r="D85" s="5"/>
      <c r="E85" s="3">
        <v>0</v>
      </c>
      <c r="F85" s="3">
        <v>0</v>
      </c>
      <c r="G85" s="3">
        <v>0</v>
      </c>
      <c r="H85" s="3">
        <v>0</v>
      </c>
      <c r="I85" s="3">
        <v>0</v>
      </c>
      <c r="J85" s="3">
        <v>0</v>
      </c>
      <c r="K85" s="3">
        <v>0</v>
      </c>
      <c r="L85" s="3">
        <v>0</v>
      </c>
      <c r="M85" s="3">
        <v>0</v>
      </c>
      <c r="N85" s="3">
        <v>0</v>
      </c>
      <c r="P85" s="5">
        <f t="shared" si="24"/>
        <v>0</v>
      </c>
      <c r="Q85" s="5"/>
    </row>
    <row r="86" spans="2:17" x14ac:dyDescent="0.25">
      <c r="B86" s="71"/>
      <c r="C86" s="31">
        <f t="shared" si="26"/>
        <v>0</v>
      </c>
      <c r="D86" s="5"/>
      <c r="E86" s="3">
        <v>0</v>
      </c>
      <c r="F86" s="3">
        <v>0</v>
      </c>
      <c r="G86" s="3">
        <v>0</v>
      </c>
      <c r="H86" s="3">
        <v>0</v>
      </c>
      <c r="I86" s="3">
        <v>0</v>
      </c>
      <c r="J86" s="3">
        <v>0</v>
      </c>
      <c r="K86" s="3">
        <v>0</v>
      </c>
      <c r="L86" s="3">
        <v>0</v>
      </c>
      <c r="M86" s="3">
        <v>0</v>
      </c>
      <c r="N86" s="3">
        <v>0</v>
      </c>
      <c r="P86" s="5">
        <f t="shared" si="24"/>
        <v>0</v>
      </c>
      <c r="Q86" s="5"/>
    </row>
    <row r="87" spans="2:17" x14ac:dyDescent="0.25">
      <c r="B87" s="71"/>
      <c r="C87" s="31">
        <f t="shared" si="26"/>
        <v>0</v>
      </c>
      <c r="D87" s="5"/>
      <c r="E87" s="3">
        <v>0</v>
      </c>
      <c r="F87" s="3">
        <v>0</v>
      </c>
      <c r="G87" s="3">
        <v>0</v>
      </c>
      <c r="H87" s="3">
        <v>0</v>
      </c>
      <c r="I87" s="3">
        <v>0</v>
      </c>
      <c r="J87" s="3">
        <v>0</v>
      </c>
      <c r="K87" s="3">
        <v>0</v>
      </c>
      <c r="L87" s="3">
        <v>0</v>
      </c>
      <c r="M87" s="3">
        <v>0</v>
      </c>
      <c r="N87" s="3">
        <v>0</v>
      </c>
      <c r="P87" s="5">
        <f t="shared" si="24"/>
        <v>0</v>
      </c>
      <c r="Q87" s="5"/>
    </row>
    <row r="88" spans="2:17" x14ac:dyDescent="0.25">
      <c r="B88" s="71"/>
      <c r="C88" s="31">
        <f t="shared" si="26"/>
        <v>0</v>
      </c>
      <c r="D88" s="5"/>
      <c r="E88" s="3">
        <v>0</v>
      </c>
      <c r="F88" s="3">
        <v>0</v>
      </c>
      <c r="G88" s="3">
        <v>0</v>
      </c>
      <c r="H88" s="3">
        <v>0</v>
      </c>
      <c r="I88" s="3">
        <v>0</v>
      </c>
      <c r="J88" s="3">
        <v>0</v>
      </c>
      <c r="K88" s="3">
        <v>0</v>
      </c>
      <c r="L88" s="3">
        <v>0</v>
      </c>
      <c r="M88" s="3">
        <v>0</v>
      </c>
      <c r="N88" s="3">
        <v>0</v>
      </c>
      <c r="P88" s="5">
        <f t="shared" si="24"/>
        <v>0</v>
      </c>
      <c r="Q88" s="5"/>
    </row>
    <row r="89" spans="2:17" x14ac:dyDescent="0.25">
      <c r="B89" s="71"/>
      <c r="C89" s="31">
        <f t="shared" si="26"/>
        <v>0</v>
      </c>
      <c r="D89" s="5"/>
      <c r="E89" s="3">
        <v>0</v>
      </c>
      <c r="F89" s="3">
        <v>0</v>
      </c>
      <c r="G89" s="3">
        <v>0</v>
      </c>
      <c r="H89" s="3">
        <v>0</v>
      </c>
      <c r="I89" s="3">
        <v>0</v>
      </c>
      <c r="J89" s="3">
        <v>0</v>
      </c>
      <c r="K89" s="3">
        <v>0</v>
      </c>
      <c r="L89" s="3">
        <v>0</v>
      </c>
      <c r="M89" s="3">
        <v>0</v>
      </c>
      <c r="N89" s="3">
        <v>0</v>
      </c>
      <c r="P89" s="5">
        <f t="shared" si="24"/>
        <v>0</v>
      </c>
      <c r="Q89" s="5"/>
    </row>
    <row r="90" spans="2:17" x14ac:dyDescent="0.25">
      <c r="B90" s="71"/>
      <c r="C90" s="31">
        <f t="shared" si="26"/>
        <v>0</v>
      </c>
      <c r="D90" s="5"/>
      <c r="E90" s="3">
        <v>0</v>
      </c>
      <c r="F90" s="3">
        <v>0</v>
      </c>
      <c r="G90" s="3">
        <v>0</v>
      </c>
      <c r="H90" s="3">
        <v>0</v>
      </c>
      <c r="I90" s="3">
        <v>0</v>
      </c>
      <c r="J90" s="3">
        <v>0</v>
      </c>
      <c r="K90" s="3">
        <v>0</v>
      </c>
      <c r="L90" s="3">
        <v>0</v>
      </c>
      <c r="M90" s="3">
        <v>0</v>
      </c>
      <c r="N90" s="3">
        <v>0</v>
      </c>
      <c r="P90" s="5">
        <f t="shared" si="24"/>
        <v>0</v>
      </c>
      <c r="Q90" s="5"/>
    </row>
    <row r="92" spans="2:17" x14ac:dyDescent="0.25">
      <c r="B92" s="66" t="s">
        <v>71</v>
      </c>
      <c r="C92" s="66"/>
    </row>
    <row r="128" spans="2:4" x14ac:dyDescent="0.25">
      <c r="B128" s="66" t="s">
        <v>76</v>
      </c>
      <c r="C128" s="66"/>
      <c r="D128" s="66"/>
    </row>
    <row r="129" spans="2:4" x14ac:dyDescent="0.25">
      <c r="B129" s="1" t="s">
        <v>72</v>
      </c>
      <c r="C129" s="1" t="s">
        <v>73</v>
      </c>
      <c r="D129" s="1" t="s">
        <v>117</v>
      </c>
    </row>
    <row r="130" spans="2:4" x14ac:dyDescent="0.25">
      <c r="B130" s="1" t="s">
        <v>74</v>
      </c>
      <c r="C130" s="36">
        <f t="array" ref="C130:D130">LINEST(C59:C74,P59:P74,1)</f>
        <v>0.58823529411764708</v>
      </c>
      <c r="D130" s="36">
        <v>-15.29411764705884</v>
      </c>
    </row>
    <row r="131" spans="2:4" x14ac:dyDescent="0.25">
      <c r="B131" s="1" t="s">
        <v>75</v>
      </c>
      <c r="C131" s="36">
        <f t="array" ref="C131:D131">LINEST(C75:C90,P75:P90,1)</f>
        <v>0</v>
      </c>
      <c r="D131" s="36">
        <v>0</v>
      </c>
    </row>
  </sheetData>
  <mergeCells count="17">
    <mergeCell ref="F3:L3"/>
    <mergeCell ref="B23:E23"/>
    <mergeCell ref="B30:F30"/>
    <mergeCell ref="G30:J30"/>
    <mergeCell ref="B4:D4"/>
    <mergeCell ref="F4:L4"/>
    <mergeCell ref="F5:L5"/>
    <mergeCell ref="F6:L6"/>
    <mergeCell ref="B24:C24"/>
    <mergeCell ref="B25:C25"/>
    <mergeCell ref="D24:E24"/>
    <mergeCell ref="B92:C92"/>
    <mergeCell ref="B128:D128"/>
    <mergeCell ref="B27:C27"/>
    <mergeCell ref="B3:E3"/>
    <mergeCell ref="B59:B74"/>
    <mergeCell ref="B75:B9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workbookViewId="0">
      <selection activeCell="C14" sqref="C14"/>
    </sheetView>
  </sheetViews>
  <sheetFormatPr baseColWidth="10" defaultRowHeight="15.75" x14ac:dyDescent="0.25"/>
  <cols>
    <col min="2" max="2" width="60.125" bestFit="1" customWidth="1"/>
  </cols>
  <sheetData>
    <row r="1" spans="2:3" ht="26.25" x14ac:dyDescent="0.4">
      <c r="B1" s="48" t="s">
        <v>121</v>
      </c>
    </row>
    <row r="2" spans="2:3" ht="51.75" customHeight="1" x14ac:dyDescent="0.25">
      <c r="B2" s="78" t="s">
        <v>94</v>
      </c>
      <c r="C2" s="78"/>
    </row>
    <row r="3" spans="2:3" x14ac:dyDescent="0.25">
      <c r="B3" s="45" t="s">
        <v>93</v>
      </c>
      <c r="C3" s="46">
        <v>0</v>
      </c>
    </row>
    <row r="4" spans="2:3" x14ac:dyDescent="0.25">
      <c r="B4" s="45" t="s">
        <v>95</v>
      </c>
      <c r="C4" s="46">
        <v>0</v>
      </c>
    </row>
    <row r="5" spans="2:3" x14ac:dyDescent="0.25">
      <c r="B5" s="45" t="s">
        <v>96</v>
      </c>
      <c r="C5" s="45">
        <v>9.81</v>
      </c>
    </row>
    <row r="6" spans="2:3" x14ac:dyDescent="0.25">
      <c r="B6" s="45" t="s">
        <v>97</v>
      </c>
      <c r="C6" s="46">
        <v>0</v>
      </c>
    </row>
    <row r="7" spans="2:3" x14ac:dyDescent="0.25">
      <c r="B7" s="45" t="s">
        <v>98</v>
      </c>
      <c r="C7" s="46">
        <v>0</v>
      </c>
    </row>
    <row r="8" spans="2:3" x14ac:dyDescent="0.25">
      <c r="B8" s="45" t="s">
        <v>99</v>
      </c>
      <c r="C8" s="46">
        <v>0</v>
      </c>
    </row>
    <row r="9" spans="2:3" x14ac:dyDescent="0.25">
      <c r="B9" s="45" t="s">
        <v>103</v>
      </c>
      <c r="C9" s="47">
        <f>6*C3*(C5*C3*C4)^0.5</f>
        <v>0</v>
      </c>
    </row>
    <row r="10" spans="2:3" x14ac:dyDescent="0.25">
      <c r="B10" s="45" t="s">
        <v>100</v>
      </c>
      <c r="C10" s="46">
        <v>0</v>
      </c>
    </row>
    <row r="11" spans="2:3" x14ac:dyDescent="0.25">
      <c r="B11" s="45" t="s">
        <v>101</v>
      </c>
      <c r="C11" s="46">
        <v>0</v>
      </c>
    </row>
    <row r="13" spans="2:3" x14ac:dyDescent="0.25">
      <c r="B13" s="45" t="s">
        <v>102</v>
      </c>
      <c r="C13" s="47" t="e">
        <f>C10*$C$6*(4*PI()*$C$9*$C$7/$C$8)^0.5</f>
        <v>#DIV/0!</v>
      </c>
    </row>
    <row r="14" spans="2:3" x14ac:dyDescent="0.25">
      <c r="B14" s="45" t="s">
        <v>105</v>
      </c>
      <c r="C14" s="47" t="e">
        <f>C11*$C$6*(4*PI()*$C$9*$C$7/$C$8)^0.5</f>
        <v>#DIV/0!</v>
      </c>
    </row>
    <row r="16" spans="2:3" x14ac:dyDescent="0.25">
      <c r="B16" s="45" t="s">
        <v>104</v>
      </c>
      <c r="C16" s="47" t="e">
        <f>C13/'01 -En labo ou au bureau'!$B$26</f>
        <v>#DIV/0!</v>
      </c>
    </row>
    <row r="17" spans="2:3" x14ac:dyDescent="0.25">
      <c r="B17" s="45" t="s">
        <v>106</v>
      </c>
      <c r="C17" s="47" t="e">
        <f>C14/'01 -En labo ou au bureau'!$E$25</f>
        <v>#DIV/0!</v>
      </c>
    </row>
    <row r="19" spans="2:3" x14ac:dyDescent="0.25">
      <c r="B19" s="45" t="s">
        <v>166</v>
      </c>
      <c r="C19" s="46">
        <v>2000</v>
      </c>
    </row>
    <row r="20" spans="2:3" x14ac:dyDescent="0.25">
      <c r="B20" s="45" t="s">
        <v>107</v>
      </c>
      <c r="C20" s="46">
        <v>0</v>
      </c>
    </row>
    <row r="22" spans="2:3" x14ac:dyDescent="0.25">
      <c r="B22" s="45" t="s">
        <v>113</v>
      </c>
      <c r="C22" s="46">
        <v>0</v>
      </c>
    </row>
    <row r="23" spans="2:3" x14ac:dyDescent="0.25">
      <c r="B23" s="45" t="s">
        <v>114</v>
      </c>
      <c r="C23" s="46">
        <v>0</v>
      </c>
    </row>
    <row r="25" spans="2:3" x14ac:dyDescent="0.25">
      <c r="B25" s="45" t="s">
        <v>108</v>
      </c>
      <c r="C25" s="47">
        <f>C19*'01 -En labo ou au bureau'!B26</f>
        <v>0</v>
      </c>
    </row>
    <row r="26" spans="2:3" x14ac:dyDescent="0.25">
      <c r="B26" s="45" t="s">
        <v>109</v>
      </c>
      <c r="C26" s="47">
        <f>0.001*C20*'01 -En labo ou au bureau'!E25</f>
        <v>0</v>
      </c>
    </row>
    <row r="28" spans="2:3" x14ac:dyDescent="0.25">
      <c r="B28" s="45" t="s">
        <v>111</v>
      </c>
      <c r="C28" s="47">
        <f>(C22^2*'01 -En labo ou au bureau'!B26^2+'02 -Calcul des masses'!C19^2*'01 -En labo ou au bureau'!B28^2)^0.5</f>
        <v>1800.0277775634465</v>
      </c>
    </row>
    <row r="29" spans="2:3" x14ac:dyDescent="0.25">
      <c r="B29" s="45" t="s">
        <v>112</v>
      </c>
      <c r="C29" s="47">
        <f>(C23^2*'01 -En labo ou au bureau'!E25^2+'01 -En labo ou au bureau'!E28^2*'02 -Calcul des masses'!C20^2)^0.5</f>
        <v>0</v>
      </c>
    </row>
  </sheetData>
  <mergeCells count="1">
    <mergeCell ref="B2: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workbookViewId="0">
      <selection activeCell="A3" sqref="A3:D3"/>
    </sheetView>
  </sheetViews>
  <sheetFormatPr baseColWidth="10" defaultRowHeight="15.75" x14ac:dyDescent="0.25"/>
  <cols>
    <col min="3" max="3" width="11.5" bestFit="1" customWidth="1"/>
    <col min="4" max="4" width="13.625" bestFit="1" customWidth="1"/>
  </cols>
  <sheetData>
    <row r="1" spans="1:6" ht="26.25" x14ac:dyDescent="0.4">
      <c r="A1" s="78" t="s">
        <v>65</v>
      </c>
      <c r="B1" s="78"/>
      <c r="C1" s="78"/>
      <c r="D1" s="78"/>
      <c r="F1" s="48" t="s">
        <v>122</v>
      </c>
    </row>
    <row r="3" spans="1:6" x14ac:dyDescent="0.25">
      <c r="A3" s="79" t="s">
        <v>66</v>
      </c>
      <c r="B3" s="79"/>
      <c r="C3" s="79"/>
      <c r="D3" s="79"/>
    </row>
    <row r="4" spans="1:6" x14ac:dyDescent="0.25">
      <c r="A4" s="26" t="s">
        <v>67</v>
      </c>
      <c r="B4" s="26" t="s">
        <v>68</v>
      </c>
      <c r="C4" s="26" t="s">
        <v>69</v>
      </c>
      <c r="D4" s="26" t="s">
        <v>4</v>
      </c>
    </row>
    <row r="5" spans="1:6" x14ac:dyDescent="0.25">
      <c r="A5" s="37">
        <v>39944</v>
      </c>
      <c r="B5" s="38">
        <v>0.41399305555555554</v>
      </c>
      <c r="C5" s="3">
        <v>332.8</v>
      </c>
      <c r="D5" s="3">
        <v>100</v>
      </c>
    </row>
    <row r="6" spans="1:6" x14ac:dyDescent="0.25">
      <c r="A6" s="37">
        <v>39944</v>
      </c>
      <c r="B6" s="38">
        <v>0.41400462962962964</v>
      </c>
      <c r="C6" s="3">
        <v>332.8</v>
      </c>
      <c r="D6" s="3">
        <v>100</v>
      </c>
    </row>
    <row r="7" spans="1:6" x14ac:dyDescent="0.25">
      <c r="A7" s="37">
        <v>39944</v>
      </c>
      <c r="B7" s="38">
        <v>0.41401620370370368</v>
      </c>
      <c r="C7" s="3">
        <v>332.8</v>
      </c>
      <c r="D7" s="3">
        <v>100</v>
      </c>
    </row>
    <row r="8" spans="1:6" x14ac:dyDescent="0.25">
      <c r="A8" s="37">
        <v>39944</v>
      </c>
      <c r="B8" s="38">
        <v>0.41402777777777783</v>
      </c>
      <c r="C8" s="3">
        <v>332.9</v>
      </c>
      <c r="D8" s="3">
        <v>100</v>
      </c>
    </row>
    <row r="9" spans="1:6" x14ac:dyDescent="0.25">
      <c r="A9" s="37">
        <v>39944</v>
      </c>
      <c r="B9" s="38">
        <v>0.41403935185185187</v>
      </c>
      <c r="C9" s="3">
        <v>332.9</v>
      </c>
      <c r="D9" s="3">
        <v>100</v>
      </c>
    </row>
    <row r="10" spans="1:6" x14ac:dyDescent="0.25">
      <c r="A10" s="37">
        <v>39944</v>
      </c>
      <c r="B10" s="38">
        <v>0.41405092592592596</v>
      </c>
      <c r="C10" s="3">
        <v>332.9</v>
      </c>
      <c r="D10" s="3">
        <v>100</v>
      </c>
    </row>
    <row r="11" spans="1:6" x14ac:dyDescent="0.25">
      <c r="A11" s="37">
        <v>39944</v>
      </c>
      <c r="B11" s="38">
        <v>0.4140625</v>
      </c>
      <c r="C11" s="3">
        <v>332.9</v>
      </c>
      <c r="D11" s="3">
        <v>100</v>
      </c>
    </row>
    <row r="12" spans="1:6" x14ac:dyDescent="0.25">
      <c r="A12" s="37">
        <v>39944</v>
      </c>
      <c r="B12" s="38">
        <v>0.41407407407407404</v>
      </c>
      <c r="C12" s="3">
        <v>333</v>
      </c>
      <c r="D12" s="3">
        <v>100</v>
      </c>
    </row>
    <row r="13" spans="1:6" x14ac:dyDescent="0.25">
      <c r="A13" s="37">
        <v>39944</v>
      </c>
      <c r="B13" s="38">
        <v>0.41408564814814813</v>
      </c>
      <c r="C13" s="3">
        <v>332.8</v>
      </c>
      <c r="D13" s="3">
        <v>100</v>
      </c>
    </row>
    <row r="14" spans="1:6" x14ac:dyDescent="0.25">
      <c r="A14" s="37">
        <v>39944</v>
      </c>
      <c r="B14" s="38">
        <v>0.41409722222222217</v>
      </c>
      <c r="C14" s="3">
        <v>332.8</v>
      </c>
      <c r="D14" s="3">
        <v>100</v>
      </c>
    </row>
    <row r="15" spans="1:6" x14ac:dyDescent="0.25">
      <c r="A15" s="37">
        <v>39944</v>
      </c>
      <c r="B15" s="38">
        <v>0.41410879629629632</v>
      </c>
      <c r="C15" s="3">
        <v>332.8</v>
      </c>
      <c r="D15" s="3">
        <v>100</v>
      </c>
    </row>
    <row r="16" spans="1:6" x14ac:dyDescent="0.25">
      <c r="A16" s="37">
        <v>39944</v>
      </c>
      <c r="B16" s="38">
        <v>0.41412037037037036</v>
      </c>
      <c r="C16" s="3">
        <v>332.8</v>
      </c>
      <c r="D16" s="3">
        <v>100</v>
      </c>
    </row>
    <row r="17" spans="1:4" x14ac:dyDescent="0.25">
      <c r="A17" s="37">
        <v>39944</v>
      </c>
      <c r="B17" s="38">
        <v>0.41413194444444446</v>
      </c>
      <c r="C17" s="3">
        <v>332.9</v>
      </c>
      <c r="D17" s="3">
        <v>100</v>
      </c>
    </row>
    <row r="18" spans="1:4" x14ac:dyDescent="0.25">
      <c r="A18" s="37">
        <v>39944</v>
      </c>
      <c r="B18" s="38">
        <v>0.41414351851851849</v>
      </c>
      <c r="C18" s="3">
        <v>332.9</v>
      </c>
      <c r="D18" s="3">
        <v>100</v>
      </c>
    </row>
    <row r="19" spans="1:4" x14ac:dyDescent="0.25">
      <c r="A19" s="37">
        <v>39944</v>
      </c>
      <c r="B19" s="38">
        <v>0.41415509259259259</v>
      </c>
      <c r="C19" s="3">
        <v>332.9</v>
      </c>
      <c r="D19" s="3">
        <v>100</v>
      </c>
    </row>
    <row r="20" spans="1:4" x14ac:dyDescent="0.25">
      <c r="A20" s="37">
        <v>39944</v>
      </c>
      <c r="B20" s="38">
        <v>0.41416666666666663</v>
      </c>
      <c r="C20" s="3">
        <v>333</v>
      </c>
      <c r="D20" s="3">
        <v>100</v>
      </c>
    </row>
    <row r="21" spans="1:4" x14ac:dyDescent="0.25">
      <c r="A21" s="37">
        <v>39944</v>
      </c>
      <c r="B21" s="38">
        <v>0.41417824074074078</v>
      </c>
      <c r="C21" s="3">
        <v>332.9</v>
      </c>
      <c r="D21" s="3">
        <v>100</v>
      </c>
    </row>
    <row r="22" spans="1:4" x14ac:dyDescent="0.25">
      <c r="A22" s="37">
        <v>39944</v>
      </c>
      <c r="B22" s="38">
        <v>0.41418981481481482</v>
      </c>
      <c r="C22" s="3">
        <v>335.3</v>
      </c>
      <c r="D22" s="3">
        <v>100</v>
      </c>
    </row>
    <row r="23" spans="1:4" x14ac:dyDescent="0.25">
      <c r="A23" s="37">
        <v>39944</v>
      </c>
      <c r="B23" s="38">
        <v>0.41420138888888891</v>
      </c>
      <c r="C23" s="3">
        <v>341.2</v>
      </c>
      <c r="D23" s="3">
        <v>100</v>
      </c>
    </row>
    <row r="24" spans="1:4" x14ac:dyDescent="0.25">
      <c r="A24" s="37">
        <v>39944</v>
      </c>
      <c r="B24" s="38">
        <v>0.41421296296296295</v>
      </c>
      <c r="C24" s="3">
        <v>552.9</v>
      </c>
      <c r="D24" s="3">
        <v>100</v>
      </c>
    </row>
    <row r="25" spans="1:4" x14ac:dyDescent="0.25">
      <c r="A25" s="37">
        <v>39944</v>
      </c>
      <c r="B25" s="38">
        <v>0.41422453703703704</v>
      </c>
      <c r="C25" s="3">
        <v>687</v>
      </c>
      <c r="D25" s="3">
        <v>100</v>
      </c>
    </row>
    <row r="26" spans="1:4" x14ac:dyDescent="0.25">
      <c r="A26" s="37">
        <v>39944</v>
      </c>
      <c r="B26" s="38">
        <v>0.41423611111111108</v>
      </c>
      <c r="C26" s="3">
        <v>865.9</v>
      </c>
      <c r="D26" s="3">
        <v>100</v>
      </c>
    </row>
    <row r="27" spans="1:4" x14ac:dyDescent="0.25">
      <c r="A27" s="37">
        <v>39944</v>
      </c>
      <c r="B27" s="38">
        <v>0.41424768518518523</v>
      </c>
      <c r="C27" s="3">
        <v>1453.4</v>
      </c>
      <c r="D27" s="3">
        <v>100</v>
      </c>
    </row>
    <row r="28" spans="1:4" x14ac:dyDescent="0.25">
      <c r="A28" s="37">
        <v>39944</v>
      </c>
      <c r="B28" s="38">
        <v>0.41425925925925927</v>
      </c>
      <c r="C28" s="3">
        <v>1393.5</v>
      </c>
      <c r="D28" s="3">
        <v>100</v>
      </c>
    </row>
    <row r="29" spans="1:4" x14ac:dyDescent="0.25">
      <c r="A29" s="37">
        <v>39944</v>
      </c>
      <c r="B29" s="38">
        <v>0.41427083333333337</v>
      </c>
      <c r="C29" s="3">
        <v>1561.5</v>
      </c>
      <c r="D29" s="3">
        <v>100</v>
      </c>
    </row>
    <row r="30" spans="1:4" x14ac:dyDescent="0.25">
      <c r="A30" s="37">
        <v>39944</v>
      </c>
      <c r="B30" s="38">
        <v>0.4142824074074074</v>
      </c>
      <c r="C30" s="3">
        <v>1853.7</v>
      </c>
      <c r="D30" s="3">
        <v>100</v>
      </c>
    </row>
    <row r="31" spans="1:4" x14ac:dyDescent="0.25">
      <c r="A31" s="37">
        <v>39944</v>
      </c>
      <c r="B31" s="38">
        <v>0.4142939814814815</v>
      </c>
      <c r="C31" s="3">
        <v>2016</v>
      </c>
      <c r="D31" s="3">
        <v>100</v>
      </c>
    </row>
    <row r="32" spans="1:4" x14ac:dyDescent="0.25">
      <c r="A32" s="37">
        <v>39944</v>
      </c>
      <c r="B32" s="38">
        <v>0.41430555555555554</v>
      </c>
      <c r="C32" s="3">
        <v>2196</v>
      </c>
      <c r="D32" s="3">
        <v>100</v>
      </c>
    </row>
    <row r="33" spans="1:4" x14ac:dyDescent="0.25">
      <c r="A33" s="37">
        <v>39944</v>
      </c>
      <c r="B33" s="38">
        <v>0.41431712962962958</v>
      </c>
      <c r="C33" s="3">
        <v>1941.9</v>
      </c>
      <c r="D33" s="3">
        <v>100</v>
      </c>
    </row>
    <row r="34" spans="1:4" x14ac:dyDescent="0.25">
      <c r="A34" s="37">
        <v>39944</v>
      </c>
      <c r="B34" s="38">
        <v>0.41432870370370373</v>
      </c>
      <c r="C34" s="3">
        <v>1617.5</v>
      </c>
      <c r="D34" s="3">
        <v>100</v>
      </c>
    </row>
    <row r="35" spans="1:4" x14ac:dyDescent="0.25">
      <c r="A35" s="37">
        <v>39944</v>
      </c>
      <c r="B35" s="38">
        <v>0.41434027777777777</v>
      </c>
      <c r="C35" s="3">
        <v>1414.7</v>
      </c>
      <c r="D35" s="3">
        <v>100</v>
      </c>
    </row>
    <row r="36" spans="1:4" x14ac:dyDescent="0.25">
      <c r="A36" s="37">
        <v>39944</v>
      </c>
      <c r="B36" s="38">
        <v>0.41435185185185186</v>
      </c>
      <c r="C36" s="3">
        <v>1069.3</v>
      </c>
      <c r="D36" s="3">
        <v>100</v>
      </c>
    </row>
    <row r="37" spans="1:4" x14ac:dyDescent="0.25">
      <c r="A37" s="37">
        <v>39944</v>
      </c>
      <c r="B37" s="38">
        <v>0.4143634259259259</v>
      </c>
      <c r="C37" s="3">
        <v>937.5</v>
      </c>
      <c r="D37" s="3">
        <v>100</v>
      </c>
    </row>
    <row r="38" spans="1:4" x14ac:dyDescent="0.25">
      <c r="A38" s="37">
        <v>39944</v>
      </c>
      <c r="B38" s="38">
        <v>0.41437499999999999</v>
      </c>
      <c r="C38" s="3">
        <v>704.7</v>
      </c>
      <c r="D38" s="3">
        <v>100</v>
      </c>
    </row>
    <row r="39" spans="1:4" x14ac:dyDescent="0.25">
      <c r="A39" s="37">
        <v>39944</v>
      </c>
      <c r="B39" s="38">
        <v>0.41438657407407403</v>
      </c>
      <c r="C39" s="3">
        <v>814.5</v>
      </c>
      <c r="D39" s="3">
        <v>100</v>
      </c>
    </row>
    <row r="40" spans="1:4" x14ac:dyDescent="0.25">
      <c r="A40" s="37">
        <v>39944</v>
      </c>
      <c r="B40" s="38">
        <v>0.41439814814814818</v>
      </c>
      <c r="C40" s="3">
        <v>563</v>
      </c>
      <c r="D40" s="3">
        <v>100</v>
      </c>
    </row>
    <row r="41" spans="1:4" x14ac:dyDescent="0.25">
      <c r="A41" s="37">
        <v>39944</v>
      </c>
      <c r="B41" s="38">
        <v>0.41440972222222222</v>
      </c>
      <c r="C41" s="3">
        <v>545.5</v>
      </c>
      <c r="D41" s="3">
        <v>100</v>
      </c>
    </row>
    <row r="42" spans="1:4" x14ac:dyDescent="0.25">
      <c r="A42" s="37">
        <v>39944</v>
      </c>
      <c r="B42" s="38">
        <v>0.41442129629629632</v>
      </c>
      <c r="C42" s="3">
        <v>484.6</v>
      </c>
      <c r="D42" s="3">
        <v>100</v>
      </c>
    </row>
    <row r="43" spans="1:4" x14ac:dyDescent="0.25">
      <c r="A43" s="37">
        <v>39944</v>
      </c>
      <c r="B43" s="38">
        <v>0.41443287037037035</v>
      </c>
      <c r="C43" s="3">
        <v>438.5</v>
      </c>
      <c r="D43" s="3">
        <v>100</v>
      </c>
    </row>
    <row r="44" spans="1:4" x14ac:dyDescent="0.25">
      <c r="A44" s="37">
        <v>39944</v>
      </c>
      <c r="B44" s="38">
        <v>0.41444444444444445</v>
      </c>
      <c r="C44" s="3">
        <v>419.8</v>
      </c>
    </row>
    <row r="45" spans="1:4" x14ac:dyDescent="0.25">
      <c r="A45" s="37">
        <v>39944</v>
      </c>
      <c r="B45" s="38">
        <v>0.41445601851851849</v>
      </c>
      <c r="C45" s="3">
        <v>393.1</v>
      </c>
    </row>
    <row r="46" spans="1:4" x14ac:dyDescent="0.25">
      <c r="A46" s="37">
        <v>39944</v>
      </c>
      <c r="B46" s="38">
        <v>0.41446759259259264</v>
      </c>
      <c r="C46" s="3">
        <v>367.2</v>
      </c>
    </row>
    <row r="47" spans="1:4" x14ac:dyDescent="0.25">
      <c r="A47" s="37">
        <v>39944</v>
      </c>
      <c r="B47" s="38">
        <v>0.41447916666666668</v>
      </c>
      <c r="C47" s="3">
        <v>361.3</v>
      </c>
    </row>
    <row r="48" spans="1:4" x14ac:dyDescent="0.25">
      <c r="A48" s="37">
        <v>39944</v>
      </c>
      <c r="B48" s="38">
        <v>0.41449074074074077</v>
      </c>
      <c r="C48" s="3">
        <v>358.4</v>
      </c>
    </row>
    <row r="49" spans="1:3" x14ac:dyDescent="0.25">
      <c r="A49" s="37">
        <v>39944</v>
      </c>
      <c r="B49" s="38">
        <v>0.41450231481481481</v>
      </c>
      <c r="C49" s="3">
        <v>347.3</v>
      </c>
    </row>
    <row r="50" spans="1:3" x14ac:dyDescent="0.25">
      <c r="A50" s="37">
        <v>39944</v>
      </c>
      <c r="B50" s="38">
        <v>0.4145138888888889</v>
      </c>
      <c r="C50" s="3">
        <v>347.2</v>
      </c>
    </row>
    <row r="51" spans="1:3" x14ac:dyDescent="0.25">
      <c r="A51" s="37">
        <v>39944</v>
      </c>
      <c r="B51" s="38">
        <v>0.41452546296296294</v>
      </c>
      <c r="C51" s="3">
        <v>346</v>
      </c>
    </row>
    <row r="52" spans="1:3" x14ac:dyDescent="0.25">
      <c r="A52" s="37">
        <v>39944</v>
      </c>
      <c r="B52" s="38">
        <v>0.41453703703703698</v>
      </c>
      <c r="C52" s="3">
        <v>345.4</v>
      </c>
    </row>
    <row r="53" spans="1:3" x14ac:dyDescent="0.25">
      <c r="A53" s="37">
        <v>39944</v>
      </c>
      <c r="B53" s="38">
        <v>0.41454861111111113</v>
      </c>
      <c r="C53" s="3">
        <v>343</v>
      </c>
    </row>
    <row r="54" spans="1:3" x14ac:dyDescent="0.25">
      <c r="A54" s="37">
        <v>39944</v>
      </c>
      <c r="B54" s="38">
        <v>0.41456018518518517</v>
      </c>
      <c r="C54" s="3">
        <v>343</v>
      </c>
    </row>
    <row r="55" spans="1:3" x14ac:dyDescent="0.25">
      <c r="A55" s="37">
        <v>39944</v>
      </c>
      <c r="B55" s="38">
        <v>0.41457175925925926</v>
      </c>
      <c r="C55" s="3">
        <v>341.2</v>
      </c>
    </row>
    <row r="56" spans="1:3" x14ac:dyDescent="0.25">
      <c r="A56" s="37">
        <v>39944</v>
      </c>
      <c r="B56" s="38">
        <v>0.4145833333333333</v>
      </c>
      <c r="C56" s="3">
        <v>339.9</v>
      </c>
    </row>
    <row r="57" spans="1:3" x14ac:dyDescent="0.25">
      <c r="A57" s="37">
        <v>39944</v>
      </c>
      <c r="B57" s="38">
        <v>0.4145949074074074</v>
      </c>
      <c r="C57" s="3">
        <v>339.4</v>
      </c>
    </row>
    <row r="58" spans="1:3" x14ac:dyDescent="0.25">
      <c r="A58" s="37">
        <v>39944</v>
      </c>
      <c r="B58" s="38">
        <v>0.41460648148148144</v>
      </c>
      <c r="C58" s="3">
        <v>339.4</v>
      </c>
    </row>
    <row r="59" spans="1:3" x14ac:dyDescent="0.25">
      <c r="A59" s="37">
        <v>39944</v>
      </c>
      <c r="B59" s="38">
        <v>0.41461805555555559</v>
      </c>
      <c r="C59" s="3">
        <v>338.2</v>
      </c>
    </row>
    <row r="60" spans="1:3" x14ac:dyDescent="0.25">
      <c r="A60" s="37">
        <v>39944</v>
      </c>
      <c r="B60" s="38">
        <v>0.41462962962962963</v>
      </c>
      <c r="C60" s="3">
        <v>338.2</v>
      </c>
    </row>
    <row r="61" spans="1:3" x14ac:dyDescent="0.25">
      <c r="A61" s="37">
        <v>39944</v>
      </c>
      <c r="B61" s="38">
        <v>0.41464120370370372</v>
      </c>
      <c r="C61" s="3">
        <v>337.1</v>
      </c>
    </row>
    <row r="62" spans="1:3" x14ac:dyDescent="0.25">
      <c r="A62" s="37">
        <v>39944</v>
      </c>
      <c r="B62" s="38">
        <v>0.41465277777777776</v>
      </c>
      <c r="C62" s="3">
        <v>336</v>
      </c>
    </row>
    <row r="63" spans="1:3" x14ac:dyDescent="0.25">
      <c r="A63" s="37">
        <v>39944</v>
      </c>
      <c r="B63" s="38">
        <v>0.41466435185185185</v>
      </c>
      <c r="C63" s="3">
        <v>336</v>
      </c>
    </row>
    <row r="64" spans="1:3" x14ac:dyDescent="0.25">
      <c r="A64" s="37">
        <v>39944</v>
      </c>
      <c r="B64" s="38">
        <v>0.41467592592592589</v>
      </c>
      <c r="C64" s="3">
        <v>335.9</v>
      </c>
    </row>
    <row r="65" spans="1:3" x14ac:dyDescent="0.25">
      <c r="A65" s="37">
        <v>39944</v>
      </c>
      <c r="B65" s="38">
        <v>0.41468750000000004</v>
      </c>
      <c r="C65" s="3">
        <v>335.9</v>
      </c>
    </row>
    <row r="66" spans="1:3" x14ac:dyDescent="0.25">
      <c r="A66" s="37">
        <v>39944</v>
      </c>
      <c r="B66" s="38">
        <v>0.41469907407407408</v>
      </c>
      <c r="C66" s="3">
        <v>335.4</v>
      </c>
    </row>
    <row r="67" spans="1:3" x14ac:dyDescent="0.25">
      <c r="A67" s="37">
        <v>39944</v>
      </c>
      <c r="B67" s="38">
        <v>0.41471064814814818</v>
      </c>
      <c r="C67" s="3">
        <v>335.3</v>
      </c>
    </row>
    <row r="68" spans="1:3" x14ac:dyDescent="0.25">
      <c r="A68" s="37">
        <v>39944</v>
      </c>
      <c r="B68" s="38">
        <v>0.41472222222222221</v>
      </c>
      <c r="C68" s="3">
        <v>335.3</v>
      </c>
    </row>
    <row r="69" spans="1:3" x14ac:dyDescent="0.25">
      <c r="A69" s="37">
        <v>39944</v>
      </c>
      <c r="B69" s="38">
        <v>0.41473379629629631</v>
      </c>
      <c r="C69" s="3">
        <v>334.1</v>
      </c>
    </row>
    <row r="70" spans="1:3" x14ac:dyDescent="0.25">
      <c r="A70" s="37">
        <v>39944</v>
      </c>
      <c r="B70" s="38">
        <v>0.41474537037037035</v>
      </c>
      <c r="C70" s="3">
        <v>335.4</v>
      </c>
    </row>
    <row r="71" spans="1:3" x14ac:dyDescent="0.25">
      <c r="A71" s="37">
        <v>39944</v>
      </c>
      <c r="B71" s="38">
        <v>0.4147569444444445</v>
      </c>
      <c r="C71" s="3">
        <v>335.4</v>
      </c>
    </row>
    <row r="72" spans="1:3" x14ac:dyDescent="0.25">
      <c r="A72" s="37">
        <v>39944</v>
      </c>
      <c r="B72" s="38">
        <v>0.41476851851851854</v>
      </c>
      <c r="C72" s="3">
        <v>334.1</v>
      </c>
    </row>
    <row r="73" spans="1:3" x14ac:dyDescent="0.25">
      <c r="A73" s="37">
        <v>39944</v>
      </c>
      <c r="B73" s="38">
        <v>0.41478009259259258</v>
      </c>
      <c r="C73" s="3">
        <v>334.1</v>
      </c>
    </row>
    <row r="74" spans="1:3" x14ac:dyDescent="0.25">
      <c r="A74" s="37">
        <v>39944</v>
      </c>
      <c r="B74" s="38">
        <v>0.41479166666666667</v>
      </c>
      <c r="C74" s="3">
        <v>334.1</v>
      </c>
    </row>
    <row r="75" spans="1:3" x14ac:dyDescent="0.25">
      <c r="A75" s="37">
        <v>39944</v>
      </c>
      <c r="B75" s="38">
        <v>0.41480324074074071</v>
      </c>
      <c r="C75" s="3">
        <v>334.1</v>
      </c>
    </row>
    <row r="76" spans="1:3" x14ac:dyDescent="0.25">
      <c r="A76" s="37">
        <v>39944</v>
      </c>
      <c r="B76" s="38">
        <v>0.4148148148148148</v>
      </c>
      <c r="C76" s="3">
        <v>334.1</v>
      </c>
    </row>
    <row r="77" spans="1:3" x14ac:dyDescent="0.25">
      <c r="A77" s="37">
        <v>39944</v>
      </c>
      <c r="B77" s="38">
        <v>0.41482638888888884</v>
      </c>
      <c r="C77" s="3">
        <v>334.1</v>
      </c>
    </row>
    <row r="78" spans="1:3" x14ac:dyDescent="0.25">
      <c r="A78" s="37">
        <v>39944</v>
      </c>
      <c r="B78" s="38">
        <v>0.41483796296296299</v>
      </c>
      <c r="C78" s="3">
        <v>334.1</v>
      </c>
    </row>
    <row r="79" spans="1:3" x14ac:dyDescent="0.25">
      <c r="A79" s="37">
        <v>39944</v>
      </c>
      <c r="B79" s="38">
        <v>0.41484953703703703</v>
      </c>
      <c r="C79" s="3">
        <v>334.1</v>
      </c>
    </row>
    <row r="80" spans="1:3" x14ac:dyDescent="0.25">
      <c r="A80" s="37">
        <v>39944</v>
      </c>
      <c r="B80" s="38">
        <v>0.41486111111111112</v>
      </c>
      <c r="C80" s="3">
        <v>334.1</v>
      </c>
    </row>
    <row r="81" spans="1:3" x14ac:dyDescent="0.25">
      <c r="A81" s="37">
        <v>39944</v>
      </c>
      <c r="B81" s="38">
        <v>0.41487268518518516</v>
      </c>
      <c r="C81" s="3">
        <v>334.1</v>
      </c>
    </row>
    <row r="82" spans="1:3" x14ac:dyDescent="0.25">
      <c r="A82" s="37">
        <v>39944</v>
      </c>
      <c r="B82" s="38">
        <v>0.41488425925925926</v>
      </c>
      <c r="C82" s="3">
        <v>332.9</v>
      </c>
    </row>
    <row r="83" spans="1:3" x14ac:dyDescent="0.25">
      <c r="A83" s="37">
        <v>39944</v>
      </c>
      <c r="B83" s="38">
        <v>0.4148958333333333</v>
      </c>
      <c r="C83" s="3">
        <v>332.9</v>
      </c>
    </row>
    <row r="84" spans="1:3" x14ac:dyDescent="0.25">
      <c r="A84" s="37">
        <v>39944</v>
      </c>
      <c r="B84" s="38">
        <v>0.41490740740740745</v>
      </c>
      <c r="C84" s="3">
        <v>332.9</v>
      </c>
    </row>
    <row r="85" spans="1:3" x14ac:dyDescent="0.25">
      <c r="A85" s="37">
        <v>39944</v>
      </c>
      <c r="B85" s="38">
        <v>0.41491898148148149</v>
      </c>
      <c r="C85" s="3">
        <v>332.8</v>
      </c>
    </row>
    <row r="86" spans="1:3" x14ac:dyDescent="0.25">
      <c r="A86" s="37">
        <v>39944</v>
      </c>
      <c r="B86" s="38">
        <v>0.41493055555555558</v>
      </c>
      <c r="C86" s="3">
        <v>332.9</v>
      </c>
    </row>
    <row r="87" spans="1:3" x14ac:dyDescent="0.25">
      <c r="A87" s="37">
        <v>39944</v>
      </c>
      <c r="B87" s="38">
        <v>0.41494212962962962</v>
      </c>
      <c r="C87" s="3">
        <v>332.9</v>
      </c>
    </row>
    <row r="88" spans="1:3" x14ac:dyDescent="0.25">
      <c r="A88" s="37">
        <v>39944</v>
      </c>
      <c r="B88" s="38">
        <v>0.41495370370370371</v>
      </c>
      <c r="C88" s="3">
        <v>332.9</v>
      </c>
    </row>
    <row r="89" spans="1:3" x14ac:dyDescent="0.25">
      <c r="A89" s="37">
        <v>39944</v>
      </c>
      <c r="B89" s="38">
        <v>0.41496527777777775</v>
      </c>
      <c r="C89" s="3">
        <v>333</v>
      </c>
    </row>
    <row r="90" spans="1:3" x14ac:dyDescent="0.25">
      <c r="A90" s="37">
        <v>39944</v>
      </c>
      <c r="B90" s="38">
        <v>0.4149768518518519</v>
      </c>
      <c r="C90" s="3">
        <v>332.9</v>
      </c>
    </row>
    <row r="91" spans="1:3" x14ac:dyDescent="0.25">
      <c r="A91" s="37">
        <v>39944</v>
      </c>
      <c r="B91" s="38">
        <v>0.41498842592592594</v>
      </c>
      <c r="C91" s="3">
        <v>332.9</v>
      </c>
    </row>
    <row r="92" spans="1:3" x14ac:dyDescent="0.25">
      <c r="A92" s="37">
        <v>39944</v>
      </c>
      <c r="B92" s="38">
        <v>0.41500000000000004</v>
      </c>
      <c r="C92" s="3">
        <v>333</v>
      </c>
    </row>
    <row r="93" spans="1:3" x14ac:dyDescent="0.25">
      <c r="A93" s="37">
        <v>39944</v>
      </c>
      <c r="B93" s="38">
        <v>0.41501157407407407</v>
      </c>
      <c r="C93" s="3">
        <v>333</v>
      </c>
    </row>
    <row r="94" spans="1:3" x14ac:dyDescent="0.25">
      <c r="A94" s="37">
        <v>39944</v>
      </c>
      <c r="B94" s="38">
        <v>0.41502314814814811</v>
      </c>
      <c r="C94" s="3">
        <v>332.9</v>
      </c>
    </row>
  </sheetData>
  <mergeCells count="2">
    <mergeCell ref="A1:D1"/>
    <mergeCell ref="A3:D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workbookViewId="0">
      <selection activeCell="A3" sqref="A3:D3"/>
    </sheetView>
  </sheetViews>
  <sheetFormatPr baseColWidth="10" defaultRowHeight="15.75" x14ac:dyDescent="0.25"/>
  <cols>
    <col min="3" max="3" width="11.5" bestFit="1" customWidth="1"/>
    <col min="4" max="4" width="19.625" bestFit="1" customWidth="1"/>
  </cols>
  <sheetData>
    <row r="1" spans="1:6" ht="26.25" x14ac:dyDescent="0.4">
      <c r="A1" s="80" t="s">
        <v>65</v>
      </c>
      <c r="B1" s="80"/>
      <c r="C1" s="80"/>
      <c r="D1" s="80"/>
      <c r="F1" s="48" t="s">
        <v>123</v>
      </c>
    </row>
    <row r="3" spans="1:6" x14ac:dyDescent="0.25">
      <c r="A3" s="81" t="s">
        <v>77</v>
      </c>
      <c r="B3" s="81"/>
      <c r="C3" s="81"/>
      <c r="D3" s="81"/>
    </row>
    <row r="4" spans="1:6" x14ac:dyDescent="0.25">
      <c r="A4" s="26" t="s">
        <v>67</v>
      </c>
      <c r="B4" s="26" t="s">
        <v>68</v>
      </c>
      <c r="C4" s="26" t="s">
        <v>118</v>
      </c>
      <c r="D4" s="26" t="s">
        <v>119</v>
      </c>
    </row>
    <row r="5" spans="1:6" x14ac:dyDescent="0.25">
      <c r="A5" s="39">
        <f>'03 -Acquisition'!A5</f>
        <v>39944</v>
      </c>
      <c r="B5" s="40">
        <f>E35+'03 -Acquisition'!B5</f>
        <v>0.41399305555555554</v>
      </c>
      <c r="C5" s="44">
        <f>'01 -En labo ou au bureau'!$D$130+'01 -En labo ou au bureau'!$C$130*'03 -Acquisition'!C5</f>
        <v>180.47058823529412</v>
      </c>
      <c r="D5" s="5">
        <f>'01 -En labo ou au bureau'!$D$131+'01 -En labo ou au bureau'!$C$131*'03 -Acquisition'!D5</f>
        <v>0</v>
      </c>
    </row>
    <row r="6" spans="1:6" x14ac:dyDescent="0.25">
      <c r="A6" s="39">
        <f>'03 -Acquisition'!A6</f>
        <v>39944</v>
      </c>
      <c r="B6" s="40">
        <f>E36+'03 -Acquisition'!B6</f>
        <v>0.41400462962962964</v>
      </c>
      <c r="C6" s="44">
        <f>'01 -En labo ou au bureau'!$D$130+'01 -En labo ou au bureau'!$C$130*'03 -Acquisition'!C6</f>
        <v>180.47058823529412</v>
      </c>
      <c r="D6" s="5">
        <f>'01 -En labo ou au bureau'!$D$131+'01 -En labo ou au bureau'!$C$131*'03 -Acquisition'!D6</f>
        <v>0</v>
      </c>
    </row>
    <row r="7" spans="1:6" x14ac:dyDescent="0.25">
      <c r="A7" s="39">
        <f>'03 -Acquisition'!A7</f>
        <v>39944</v>
      </c>
      <c r="B7" s="40">
        <f>E37+'03 -Acquisition'!B7</f>
        <v>0.41401620370370368</v>
      </c>
      <c r="C7" s="44">
        <f>'01 -En labo ou au bureau'!$D$130+'01 -En labo ou au bureau'!$C$130*'03 -Acquisition'!C7</f>
        <v>180.47058823529412</v>
      </c>
      <c r="D7" s="5">
        <f>'01 -En labo ou au bureau'!$D$131+'01 -En labo ou au bureau'!$C$131*'03 -Acquisition'!D7</f>
        <v>0</v>
      </c>
    </row>
    <row r="8" spans="1:6" x14ac:dyDescent="0.25">
      <c r="A8" s="39">
        <f>'03 -Acquisition'!A8</f>
        <v>39944</v>
      </c>
      <c r="B8" s="40">
        <f>E38+'03 -Acquisition'!B8</f>
        <v>0.41402777777777783</v>
      </c>
      <c r="C8" s="44">
        <f>'01 -En labo ou au bureau'!$D$130+'01 -En labo ou au bureau'!$C$130*'03 -Acquisition'!C8</f>
        <v>180.52941176470586</v>
      </c>
      <c r="D8" s="5">
        <f>'01 -En labo ou au bureau'!$D$131+'01 -En labo ou au bureau'!$C$131*'03 -Acquisition'!D8</f>
        <v>0</v>
      </c>
    </row>
    <row r="9" spans="1:6" x14ac:dyDescent="0.25">
      <c r="A9" s="39">
        <f>'03 -Acquisition'!A9</f>
        <v>39944</v>
      </c>
      <c r="B9" s="40">
        <f>E39+'03 -Acquisition'!B9</f>
        <v>0.41403935185185187</v>
      </c>
      <c r="C9" s="44">
        <f>'01 -En labo ou au bureau'!$D$130+'01 -En labo ou au bureau'!$C$130*'03 -Acquisition'!C9</f>
        <v>180.52941176470586</v>
      </c>
      <c r="D9" s="5">
        <f>'01 -En labo ou au bureau'!$D$131+'01 -En labo ou au bureau'!$C$131*'03 -Acquisition'!D9</f>
        <v>0</v>
      </c>
    </row>
    <row r="10" spans="1:6" x14ac:dyDescent="0.25">
      <c r="A10" s="39">
        <f>'03 -Acquisition'!A10</f>
        <v>39944</v>
      </c>
      <c r="B10" s="40">
        <f>E40+'03 -Acquisition'!B10</f>
        <v>0.41405092592592596</v>
      </c>
      <c r="C10" s="44">
        <f>'01 -En labo ou au bureau'!$D$130+'01 -En labo ou au bureau'!$C$130*'03 -Acquisition'!C10</f>
        <v>180.52941176470586</v>
      </c>
      <c r="D10" s="5">
        <f>'01 -En labo ou au bureau'!$D$131+'01 -En labo ou au bureau'!$C$131*'03 -Acquisition'!D10</f>
        <v>0</v>
      </c>
    </row>
    <row r="11" spans="1:6" x14ac:dyDescent="0.25">
      <c r="A11" s="39">
        <f>'03 -Acquisition'!A11</f>
        <v>39944</v>
      </c>
      <c r="B11" s="40">
        <f>E41+'03 -Acquisition'!B11</f>
        <v>0.4140625</v>
      </c>
      <c r="C11" s="44">
        <f>'01 -En labo ou au bureau'!$D$130+'01 -En labo ou au bureau'!$C$130*'03 -Acquisition'!C11</f>
        <v>180.52941176470586</v>
      </c>
      <c r="D11" s="5">
        <f>'01 -En labo ou au bureau'!$D$131+'01 -En labo ou au bureau'!$C$131*'03 -Acquisition'!D11</f>
        <v>0</v>
      </c>
    </row>
    <row r="12" spans="1:6" x14ac:dyDescent="0.25">
      <c r="A12" s="39">
        <f>'03 -Acquisition'!A12</f>
        <v>39944</v>
      </c>
      <c r="B12" s="40">
        <f>E42+'03 -Acquisition'!B12</f>
        <v>0.41407407407407404</v>
      </c>
      <c r="C12" s="44">
        <f>'01 -En labo ou au bureau'!$D$130+'01 -En labo ou au bureau'!$C$130*'03 -Acquisition'!C12</f>
        <v>180.58823529411762</v>
      </c>
      <c r="D12" s="5">
        <f>'01 -En labo ou au bureau'!$D$131+'01 -En labo ou au bureau'!$C$131*'03 -Acquisition'!D12</f>
        <v>0</v>
      </c>
    </row>
    <row r="13" spans="1:6" x14ac:dyDescent="0.25">
      <c r="A13" s="39">
        <f>'03 -Acquisition'!A13</f>
        <v>39944</v>
      </c>
      <c r="B13" s="40">
        <f>E43+'03 -Acquisition'!B13</f>
        <v>0.41408564814814813</v>
      </c>
      <c r="C13" s="44">
        <f>'01 -En labo ou au bureau'!$D$130+'01 -En labo ou au bureau'!$C$130*'03 -Acquisition'!C13</f>
        <v>180.47058823529412</v>
      </c>
      <c r="D13" s="5">
        <f>'01 -En labo ou au bureau'!$D$131+'01 -En labo ou au bureau'!$C$131*'03 -Acquisition'!D13</f>
        <v>0</v>
      </c>
    </row>
    <row r="14" spans="1:6" x14ac:dyDescent="0.25">
      <c r="A14" s="39">
        <f>'03 -Acquisition'!A14</f>
        <v>39944</v>
      </c>
      <c r="B14" s="40">
        <f>E44+'03 -Acquisition'!B14</f>
        <v>0.41409722222222217</v>
      </c>
      <c r="C14" s="44">
        <f>'01 -En labo ou au bureau'!$D$130+'01 -En labo ou au bureau'!$C$130*'03 -Acquisition'!C14</f>
        <v>180.47058823529412</v>
      </c>
      <c r="D14" s="5">
        <f>'01 -En labo ou au bureau'!$D$131+'01 -En labo ou au bureau'!$C$131*'03 -Acquisition'!D14</f>
        <v>0</v>
      </c>
    </row>
    <row r="15" spans="1:6" x14ac:dyDescent="0.25">
      <c r="A15" s="39">
        <f>'03 -Acquisition'!A15</f>
        <v>39944</v>
      </c>
      <c r="B15" s="40">
        <f>E45+'03 -Acquisition'!B15</f>
        <v>0.41410879629629632</v>
      </c>
      <c r="C15" s="44">
        <f>'01 -En labo ou au bureau'!$D$130+'01 -En labo ou au bureau'!$C$130*'03 -Acquisition'!C15</f>
        <v>180.47058823529412</v>
      </c>
      <c r="D15" s="5">
        <f>'01 -En labo ou au bureau'!$D$131+'01 -En labo ou au bureau'!$C$131*'03 -Acquisition'!D15</f>
        <v>0</v>
      </c>
    </row>
    <row r="16" spans="1:6" x14ac:dyDescent="0.25">
      <c r="A16" s="39">
        <f>'03 -Acquisition'!A16</f>
        <v>39944</v>
      </c>
      <c r="B16" s="40">
        <f>E46+'03 -Acquisition'!B16</f>
        <v>0.41412037037037036</v>
      </c>
      <c r="C16" s="44">
        <f>'01 -En labo ou au bureau'!$D$130+'01 -En labo ou au bureau'!$C$130*'03 -Acquisition'!C16</f>
        <v>180.47058823529412</v>
      </c>
      <c r="D16" s="5">
        <f>'01 -En labo ou au bureau'!$D$131+'01 -En labo ou au bureau'!$C$131*'03 -Acquisition'!D16</f>
        <v>0</v>
      </c>
    </row>
    <row r="17" spans="1:4" x14ac:dyDescent="0.25">
      <c r="A17" s="39">
        <f>'03 -Acquisition'!A17</f>
        <v>39944</v>
      </c>
      <c r="B17" s="40">
        <f>E47+'03 -Acquisition'!B17</f>
        <v>0.41413194444444446</v>
      </c>
      <c r="C17" s="44">
        <f>'01 -En labo ou au bureau'!$D$130+'01 -En labo ou au bureau'!$C$130*'03 -Acquisition'!C17</f>
        <v>180.52941176470586</v>
      </c>
      <c r="D17" s="5">
        <f>'01 -En labo ou au bureau'!$D$131+'01 -En labo ou au bureau'!$C$131*'03 -Acquisition'!D17</f>
        <v>0</v>
      </c>
    </row>
    <row r="18" spans="1:4" x14ac:dyDescent="0.25">
      <c r="A18" s="39">
        <f>'03 -Acquisition'!A18</f>
        <v>39944</v>
      </c>
      <c r="B18" s="40">
        <f>E48+'03 -Acquisition'!B18</f>
        <v>0.41414351851851849</v>
      </c>
      <c r="C18" s="44">
        <f>'01 -En labo ou au bureau'!$D$130+'01 -En labo ou au bureau'!$C$130*'03 -Acquisition'!C18</f>
        <v>180.52941176470586</v>
      </c>
      <c r="D18" s="5">
        <f>'01 -En labo ou au bureau'!$D$131+'01 -En labo ou au bureau'!$C$131*'03 -Acquisition'!D18</f>
        <v>0</v>
      </c>
    </row>
    <row r="19" spans="1:4" x14ac:dyDescent="0.25">
      <c r="A19" s="39">
        <f>'03 -Acquisition'!A19</f>
        <v>39944</v>
      </c>
      <c r="B19" s="40">
        <f>E49+'03 -Acquisition'!B19</f>
        <v>0.41415509259259259</v>
      </c>
      <c r="C19" s="44">
        <f>'01 -En labo ou au bureau'!$D$130+'01 -En labo ou au bureau'!$C$130*'03 -Acquisition'!C19</f>
        <v>180.52941176470586</v>
      </c>
      <c r="D19" s="5">
        <f>'01 -En labo ou au bureau'!$D$131+'01 -En labo ou au bureau'!$C$131*'03 -Acquisition'!D19</f>
        <v>0</v>
      </c>
    </row>
    <row r="20" spans="1:4" x14ac:dyDescent="0.25">
      <c r="A20" s="39">
        <f>'03 -Acquisition'!A20</f>
        <v>39944</v>
      </c>
      <c r="B20" s="40">
        <f>E50+'03 -Acquisition'!B20</f>
        <v>0.41416666666666663</v>
      </c>
      <c r="C20" s="44">
        <f>'01 -En labo ou au bureau'!$D$130+'01 -En labo ou au bureau'!$C$130*'03 -Acquisition'!C20</f>
        <v>180.58823529411762</v>
      </c>
      <c r="D20" s="5">
        <f>'01 -En labo ou au bureau'!$D$131+'01 -En labo ou au bureau'!$C$131*'03 -Acquisition'!D20</f>
        <v>0</v>
      </c>
    </row>
    <row r="21" spans="1:4" x14ac:dyDescent="0.25">
      <c r="A21" s="39">
        <f>'03 -Acquisition'!A21</f>
        <v>39944</v>
      </c>
      <c r="B21" s="40">
        <f>E51+'03 -Acquisition'!B21</f>
        <v>0.41417824074074078</v>
      </c>
      <c r="C21" s="44">
        <f>'01 -En labo ou au bureau'!$D$130+'01 -En labo ou au bureau'!$C$130*'03 -Acquisition'!C21</f>
        <v>180.52941176470586</v>
      </c>
      <c r="D21" s="5">
        <f>'01 -En labo ou au bureau'!$D$131+'01 -En labo ou au bureau'!$C$131*'03 -Acquisition'!D21</f>
        <v>0</v>
      </c>
    </row>
    <row r="22" spans="1:4" x14ac:dyDescent="0.25">
      <c r="A22" s="39">
        <f>'03 -Acquisition'!A22</f>
        <v>39944</v>
      </c>
      <c r="B22" s="40">
        <f>E52+'03 -Acquisition'!B22</f>
        <v>0.41418981481481482</v>
      </c>
      <c r="C22" s="44">
        <f>'01 -En labo ou au bureau'!$D$130+'01 -En labo ou au bureau'!$C$130*'03 -Acquisition'!C22</f>
        <v>181.94117647058823</v>
      </c>
      <c r="D22" s="5">
        <f>'01 -En labo ou au bureau'!$D$131+'01 -En labo ou au bureau'!$C$131*'03 -Acquisition'!D22</f>
        <v>0</v>
      </c>
    </row>
    <row r="23" spans="1:4" x14ac:dyDescent="0.25">
      <c r="A23" s="39">
        <f>'03 -Acquisition'!A23</f>
        <v>39944</v>
      </c>
      <c r="B23" s="40">
        <f>E53+'03 -Acquisition'!B23</f>
        <v>0.41420138888888891</v>
      </c>
      <c r="C23" s="44">
        <f>'01 -En labo ou au bureau'!$D$130+'01 -En labo ou au bureau'!$C$130*'03 -Acquisition'!C23</f>
        <v>185.41176470588235</v>
      </c>
      <c r="D23" s="5">
        <f>'01 -En labo ou au bureau'!$D$131+'01 -En labo ou au bureau'!$C$131*'03 -Acquisition'!D23</f>
        <v>0</v>
      </c>
    </row>
    <row r="24" spans="1:4" x14ac:dyDescent="0.25">
      <c r="A24" s="39">
        <f>'03 -Acquisition'!A24</f>
        <v>39944</v>
      </c>
      <c r="B24" s="40">
        <f>E54+'03 -Acquisition'!B24</f>
        <v>0.41421296296296295</v>
      </c>
      <c r="C24" s="44">
        <f>'01 -En labo ou au bureau'!$D$130+'01 -En labo ou au bureau'!$C$130*'03 -Acquisition'!C24</f>
        <v>309.94117647058823</v>
      </c>
      <c r="D24" s="5">
        <f>'01 -En labo ou au bureau'!$D$131+'01 -En labo ou au bureau'!$C$131*'03 -Acquisition'!D24</f>
        <v>0</v>
      </c>
    </row>
    <row r="25" spans="1:4" x14ac:dyDescent="0.25">
      <c r="A25" s="39">
        <f>'03 -Acquisition'!A25</f>
        <v>39944</v>
      </c>
      <c r="B25" s="40">
        <f>E55+'03 -Acquisition'!B25</f>
        <v>0.41422453703703704</v>
      </c>
      <c r="C25" s="44">
        <f>'01 -En labo ou au bureau'!$D$130+'01 -En labo ou au bureau'!$C$130*'03 -Acquisition'!C25</f>
        <v>388.8235294117647</v>
      </c>
      <c r="D25" s="5">
        <f>'01 -En labo ou au bureau'!$D$131+'01 -En labo ou au bureau'!$C$131*'03 -Acquisition'!D25</f>
        <v>0</v>
      </c>
    </row>
    <row r="26" spans="1:4" x14ac:dyDescent="0.25">
      <c r="A26" s="39">
        <f>'03 -Acquisition'!A26</f>
        <v>39944</v>
      </c>
      <c r="B26" s="40">
        <f>E56+'03 -Acquisition'!B26</f>
        <v>0.41423611111111108</v>
      </c>
      <c r="C26" s="44">
        <f>'01 -En labo ou au bureau'!$D$130+'01 -En labo ou au bureau'!$C$130*'03 -Acquisition'!C26</f>
        <v>494.05882352941177</v>
      </c>
      <c r="D26" s="5">
        <f>'01 -En labo ou au bureau'!$D$131+'01 -En labo ou au bureau'!$C$131*'03 -Acquisition'!D26</f>
        <v>0</v>
      </c>
    </row>
    <row r="27" spans="1:4" x14ac:dyDescent="0.25">
      <c r="A27" s="39">
        <f>'03 -Acquisition'!A27</f>
        <v>39944</v>
      </c>
      <c r="B27" s="40">
        <f>E57+'03 -Acquisition'!B27</f>
        <v>0.41424768518518523</v>
      </c>
      <c r="C27" s="44">
        <f>'01 -En labo ou au bureau'!$D$130+'01 -En labo ou au bureau'!$C$130*'03 -Acquisition'!C27</f>
        <v>839.64705882352951</v>
      </c>
      <c r="D27" s="5">
        <f>'01 -En labo ou au bureau'!$D$131+'01 -En labo ou au bureau'!$C$131*'03 -Acquisition'!D27</f>
        <v>0</v>
      </c>
    </row>
    <row r="28" spans="1:4" x14ac:dyDescent="0.25">
      <c r="A28" s="39">
        <f>'03 -Acquisition'!A28</f>
        <v>39944</v>
      </c>
      <c r="B28" s="40">
        <f>E58+'03 -Acquisition'!B28</f>
        <v>0.41425925925925927</v>
      </c>
      <c r="C28" s="44">
        <f>'01 -En labo ou au bureau'!$D$130+'01 -En labo ou au bureau'!$C$130*'03 -Acquisition'!C28</f>
        <v>804.41176470588243</v>
      </c>
      <c r="D28" s="5">
        <f>'01 -En labo ou au bureau'!$D$131+'01 -En labo ou au bureau'!$C$131*'03 -Acquisition'!D28</f>
        <v>0</v>
      </c>
    </row>
    <row r="29" spans="1:4" x14ac:dyDescent="0.25">
      <c r="A29" s="39">
        <f>'03 -Acquisition'!A29</f>
        <v>39944</v>
      </c>
      <c r="B29" s="40">
        <f>E59+'03 -Acquisition'!B29</f>
        <v>0.41427083333333337</v>
      </c>
      <c r="C29" s="44">
        <f>'01 -En labo ou au bureau'!$D$130+'01 -En labo ou au bureau'!$C$130*'03 -Acquisition'!C29</f>
        <v>903.23529411764707</v>
      </c>
      <c r="D29" s="5">
        <f>'01 -En labo ou au bureau'!$D$131+'01 -En labo ou au bureau'!$C$131*'03 -Acquisition'!D29</f>
        <v>0</v>
      </c>
    </row>
    <row r="30" spans="1:4" x14ac:dyDescent="0.25">
      <c r="A30" s="39">
        <f>'03 -Acquisition'!A30</f>
        <v>39944</v>
      </c>
      <c r="B30" s="40">
        <f>E60+'03 -Acquisition'!B30</f>
        <v>0.4142824074074074</v>
      </c>
      <c r="C30" s="44">
        <f>'01 -En labo ou au bureau'!$D$130+'01 -En labo ou au bureau'!$C$130*'03 -Acquisition'!C30</f>
        <v>1075.1176470588236</v>
      </c>
      <c r="D30" s="5">
        <f>'01 -En labo ou au bureau'!$D$131+'01 -En labo ou au bureau'!$C$131*'03 -Acquisition'!D30</f>
        <v>0</v>
      </c>
    </row>
    <row r="31" spans="1:4" x14ac:dyDescent="0.25">
      <c r="A31" s="39">
        <f>'03 -Acquisition'!A31</f>
        <v>39944</v>
      </c>
      <c r="B31" s="40">
        <f>E61+'03 -Acquisition'!B31</f>
        <v>0.4142939814814815</v>
      </c>
      <c r="C31" s="44">
        <f>'01 -En labo ou au bureau'!$D$130+'01 -En labo ou au bureau'!$C$130*'03 -Acquisition'!C31</f>
        <v>1170.5882352941178</v>
      </c>
      <c r="D31" s="5">
        <f>'01 -En labo ou au bureau'!$D$131+'01 -En labo ou au bureau'!$C$131*'03 -Acquisition'!D31</f>
        <v>0</v>
      </c>
    </row>
    <row r="32" spans="1:4" x14ac:dyDescent="0.25">
      <c r="A32" s="39">
        <f>'03 -Acquisition'!A32</f>
        <v>39944</v>
      </c>
      <c r="B32" s="40">
        <f>E62+'03 -Acquisition'!B32</f>
        <v>0.41430555555555554</v>
      </c>
      <c r="C32" s="44">
        <f>'01 -En labo ou au bureau'!$D$130+'01 -En labo ou au bureau'!$C$130*'03 -Acquisition'!C32</f>
        <v>1276.4705882352941</v>
      </c>
      <c r="D32" s="5">
        <f>'01 -En labo ou au bureau'!$D$131+'01 -En labo ou au bureau'!$C$131*'03 -Acquisition'!D32</f>
        <v>0</v>
      </c>
    </row>
    <row r="33" spans="1:4" x14ac:dyDescent="0.25">
      <c r="A33" s="39">
        <f>'03 -Acquisition'!A33</f>
        <v>39944</v>
      </c>
      <c r="B33" s="40">
        <f>E63+'03 -Acquisition'!B33</f>
        <v>0.41431712962962958</v>
      </c>
      <c r="C33" s="44">
        <f>'01 -En labo ou au bureau'!$D$130+'01 -En labo ou au bureau'!$C$130*'03 -Acquisition'!C33</f>
        <v>1127.0000000000002</v>
      </c>
      <c r="D33" s="5">
        <f>'01 -En labo ou au bureau'!$D$131+'01 -En labo ou au bureau'!$C$131*'03 -Acquisition'!D33</f>
        <v>0</v>
      </c>
    </row>
    <row r="34" spans="1:4" x14ac:dyDescent="0.25">
      <c r="A34" s="39">
        <f>'03 -Acquisition'!A34</f>
        <v>39944</v>
      </c>
      <c r="B34" s="40">
        <f>E64+'03 -Acquisition'!B34</f>
        <v>0.41432870370370373</v>
      </c>
      <c r="C34" s="44">
        <f>'01 -En labo ou au bureau'!$D$130+'01 -En labo ou au bureau'!$C$130*'03 -Acquisition'!C34</f>
        <v>936.17647058823536</v>
      </c>
      <c r="D34" s="5">
        <f>'01 -En labo ou au bureau'!$D$131+'01 -En labo ou au bureau'!$C$131*'03 -Acquisition'!D34</f>
        <v>0</v>
      </c>
    </row>
    <row r="35" spans="1:4" x14ac:dyDescent="0.25">
      <c r="A35" s="39">
        <f>'03 -Acquisition'!A35</f>
        <v>39944</v>
      </c>
      <c r="B35" s="40">
        <f>E65+'03 -Acquisition'!B35</f>
        <v>0.41434027777777777</v>
      </c>
      <c r="C35" s="44">
        <f>'01 -En labo ou au bureau'!$D$130+'01 -En labo ou au bureau'!$C$130*'03 -Acquisition'!C35</f>
        <v>816.88235294117658</v>
      </c>
      <c r="D35" s="5">
        <f>'01 -En labo ou au bureau'!$D$131+'01 -En labo ou au bureau'!$C$131*'03 -Acquisition'!D35</f>
        <v>0</v>
      </c>
    </row>
    <row r="36" spans="1:4" x14ac:dyDescent="0.25">
      <c r="A36" s="39">
        <f>'03 -Acquisition'!A36</f>
        <v>39944</v>
      </c>
      <c r="B36" s="40">
        <f>E66+'03 -Acquisition'!B36</f>
        <v>0.41435185185185186</v>
      </c>
      <c r="C36" s="44">
        <f>'01 -En labo ou au bureau'!$D$130+'01 -En labo ou au bureau'!$C$130*'03 -Acquisition'!C36</f>
        <v>613.70588235294122</v>
      </c>
      <c r="D36" s="5">
        <f>'01 -En labo ou au bureau'!$D$131+'01 -En labo ou au bureau'!$C$131*'03 -Acquisition'!D36</f>
        <v>0</v>
      </c>
    </row>
    <row r="37" spans="1:4" x14ac:dyDescent="0.25">
      <c r="A37" s="39">
        <f>'03 -Acquisition'!A37</f>
        <v>39944</v>
      </c>
      <c r="B37" s="40">
        <f>E67+'03 -Acquisition'!B37</f>
        <v>0.4143634259259259</v>
      </c>
      <c r="C37" s="44">
        <f>'01 -En labo ou au bureau'!$D$130+'01 -En labo ou au bureau'!$C$130*'03 -Acquisition'!C37</f>
        <v>536.17647058823536</v>
      </c>
      <c r="D37" s="5">
        <f>'01 -En labo ou au bureau'!$D$131+'01 -En labo ou au bureau'!$C$131*'03 -Acquisition'!D37</f>
        <v>0</v>
      </c>
    </row>
    <row r="38" spans="1:4" x14ac:dyDescent="0.25">
      <c r="A38" s="39">
        <f>'03 -Acquisition'!A38</f>
        <v>39944</v>
      </c>
      <c r="B38" s="40">
        <f>E68+'03 -Acquisition'!B38</f>
        <v>0.41437499999999999</v>
      </c>
      <c r="C38" s="44">
        <f>'01 -En labo ou au bureau'!$D$130+'01 -En labo ou au bureau'!$C$130*'03 -Acquisition'!C38</f>
        <v>399.23529411764707</v>
      </c>
      <c r="D38" s="5">
        <f>'01 -En labo ou au bureau'!$D$131+'01 -En labo ou au bureau'!$C$131*'03 -Acquisition'!D38</f>
        <v>0</v>
      </c>
    </row>
    <row r="39" spans="1:4" x14ac:dyDescent="0.25">
      <c r="A39" s="39">
        <f>'03 -Acquisition'!A39</f>
        <v>39944</v>
      </c>
      <c r="B39" s="40">
        <f>E69+'03 -Acquisition'!B39</f>
        <v>0.41438657407407403</v>
      </c>
      <c r="C39" s="44">
        <f>'01 -En labo ou au bureau'!$D$130+'01 -En labo ou au bureau'!$C$130*'03 -Acquisition'!C39</f>
        <v>463.8235294117647</v>
      </c>
      <c r="D39" s="5">
        <f>'01 -En labo ou au bureau'!$D$131+'01 -En labo ou au bureau'!$C$131*'03 -Acquisition'!D39</f>
        <v>0</v>
      </c>
    </row>
    <row r="40" spans="1:4" x14ac:dyDescent="0.25">
      <c r="A40" s="39">
        <f>'03 -Acquisition'!A40</f>
        <v>39944</v>
      </c>
      <c r="B40" s="40">
        <f>E70+'03 -Acquisition'!B40</f>
        <v>0.41439814814814818</v>
      </c>
      <c r="C40" s="44">
        <f>'01 -En labo ou au bureau'!$D$130+'01 -En labo ou au bureau'!$C$130*'03 -Acquisition'!C40</f>
        <v>315.88235294117646</v>
      </c>
      <c r="D40" s="5">
        <f>'01 -En labo ou au bureau'!$D$131+'01 -En labo ou au bureau'!$C$131*'03 -Acquisition'!D40</f>
        <v>0</v>
      </c>
    </row>
    <row r="41" spans="1:4" x14ac:dyDescent="0.25">
      <c r="A41" s="39">
        <f>'03 -Acquisition'!A41</f>
        <v>39944</v>
      </c>
      <c r="B41" s="40">
        <f>E71+'03 -Acquisition'!B41</f>
        <v>0.41440972222222222</v>
      </c>
      <c r="C41" s="44">
        <f>'01 -En labo ou au bureau'!$D$130+'01 -En labo ou au bureau'!$C$130*'03 -Acquisition'!C41</f>
        <v>305.58823529411762</v>
      </c>
      <c r="D41" s="5">
        <f>'01 -En labo ou au bureau'!$D$131+'01 -En labo ou au bureau'!$C$131*'03 -Acquisition'!D41</f>
        <v>0</v>
      </c>
    </row>
    <row r="42" spans="1:4" x14ac:dyDescent="0.25">
      <c r="A42" s="39">
        <f>'03 -Acquisition'!A42</f>
        <v>39944</v>
      </c>
      <c r="B42" s="40">
        <f>E72+'03 -Acquisition'!B42</f>
        <v>0.41442129629629632</v>
      </c>
      <c r="C42" s="44">
        <f>'01 -En labo ou au bureau'!$D$130+'01 -En labo ou au bureau'!$C$130*'03 -Acquisition'!C42</f>
        <v>269.76470588235293</v>
      </c>
      <c r="D42" s="5">
        <f>'01 -En labo ou au bureau'!$D$131+'01 -En labo ou au bureau'!$C$131*'03 -Acquisition'!D42</f>
        <v>0</v>
      </c>
    </row>
    <row r="43" spans="1:4" x14ac:dyDescent="0.25">
      <c r="A43" s="39">
        <f>'03 -Acquisition'!A43</f>
        <v>39944</v>
      </c>
      <c r="B43" s="40">
        <f>E73+'03 -Acquisition'!B43</f>
        <v>0.41443287037037035</v>
      </c>
      <c r="C43" s="44">
        <f>'01 -En labo ou au bureau'!$D$130+'01 -En labo ou au bureau'!$C$130*'03 -Acquisition'!C43</f>
        <v>242.64705882352939</v>
      </c>
      <c r="D43" s="5">
        <f>'01 -En labo ou au bureau'!$D$131+'01 -En labo ou au bureau'!$C$131*'03 -Acquisition'!D43</f>
        <v>0</v>
      </c>
    </row>
    <row r="44" spans="1:4" x14ac:dyDescent="0.25">
      <c r="A44" s="39">
        <f>'03 -Acquisition'!A44</f>
        <v>39944</v>
      </c>
      <c r="B44" s="40">
        <f>E74+'03 -Acquisition'!B44</f>
        <v>0.41444444444444445</v>
      </c>
      <c r="C44" s="44">
        <f>'01 -En labo ou au bureau'!$D$130+'01 -En labo ou au bureau'!$C$130*'03 -Acquisition'!C44</f>
        <v>231.64705882352942</v>
      </c>
    </row>
    <row r="45" spans="1:4" x14ac:dyDescent="0.25">
      <c r="A45" s="39">
        <f>'03 -Acquisition'!A45</f>
        <v>39944</v>
      </c>
      <c r="B45" s="40">
        <f>E75+'03 -Acquisition'!B45</f>
        <v>0.41445601851851849</v>
      </c>
      <c r="C45" s="44">
        <f>'01 -En labo ou au bureau'!$D$130+'01 -En labo ou au bureau'!$C$130*'03 -Acquisition'!C45</f>
        <v>215.94117647058823</v>
      </c>
    </row>
    <row r="46" spans="1:4" x14ac:dyDescent="0.25">
      <c r="A46" s="39">
        <f>'03 -Acquisition'!A46</f>
        <v>39944</v>
      </c>
      <c r="B46" s="40">
        <f>E76+'03 -Acquisition'!B46</f>
        <v>0.41446759259259264</v>
      </c>
      <c r="C46" s="44">
        <f>'01 -En labo ou au bureau'!$D$130+'01 -En labo ou au bureau'!$C$130*'03 -Acquisition'!C46</f>
        <v>200.70588235294116</v>
      </c>
    </row>
    <row r="47" spans="1:4" x14ac:dyDescent="0.25">
      <c r="A47" s="39">
        <f>'03 -Acquisition'!A47</f>
        <v>39944</v>
      </c>
      <c r="B47" s="40">
        <f>E77+'03 -Acquisition'!B47</f>
        <v>0.41447916666666668</v>
      </c>
      <c r="C47" s="44">
        <f>'01 -En labo ou au bureau'!$D$130+'01 -En labo ou au bureau'!$C$130*'03 -Acquisition'!C47</f>
        <v>197.23529411764704</v>
      </c>
    </row>
    <row r="48" spans="1:4" x14ac:dyDescent="0.25">
      <c r="A48" s="39">
        <f>'03 -Acquisition'!A48</f>
        <v>39944</v>
      </c>
      <c r="B48" s="40">
        <f>E78+'03 -Acquisition'!B48</f>
        <v>0.41449074074074077</v>
      </c>
      <c r="C48" s="44">
        <f>'01 -En labo ou au bureau'!$D$130+'01 -En labo ou au bureau'!$C$130*'03 -Acquisition'!C48</f>
        <v>195.52941176470586</v>
      </c>
    </row>
    <row r="49" spans="1:3" x14ac:dyDescent="0.25">
      <c r="A49" s="39">
        <f>'03 -Acquisition'!A49</f>
        <v>39944</v>
      </c>
      <c r="B49" s="40">
        <f>E79+'03 -Acquisition'!B49</f>
        <v>0.41450231481481481</v>
      </c>
      <c r="C49" s="44">
        <f>'01 -En labo ou au bureau'!$D$130+'01 -En labo ou au bureau'!$C$130*'03 -Acquisition'!C49</f>
        <v>189</v>
      </c>
    </row>
    <row r="50" spans="1:3" x14ac:dyDescent="0.25">
      <c r="A50" s="39">
        <f>'03 -Acquisition'!A50</f>
        <v>39944</v>
      </c>
      <c r="B50" s="40">
        <f>E80+'03 -Acquisition'!B50</f>
        <v>0.4145138888888889</v>
      </c>
      <c r="C50" s="44">
        <f>'01 -En labo ou au bureau'!$D$130+'01 -En labo ou au bureau'!$C$130*'03 -Acquisition'!C50</f>
        <v>188.94117647058823</v>
      </c>
    </row>
    <row r="51" spans="1:3" x14ac:dyDescent="0.25">
      <c r="A51" s="39">
        <f>'03 -Acquisition'!A51</f>
        <v>39944</v>
      </c>
      <c r="B51" s="40">
        <f>E81+'03 -Acquisition'!B51</f>
        <v>0.41452546296296294</v>
      </c>
      <c r="C51" s="44">
        <f>'01 -En labo ou au bureau'!$D$130+'01 -En labo ou au bureau'!$C$130*'03 -Acquisition'!C51</f>
        <v>188.23529411764704</v>
      </c>
    </row>
    <row r="52" spans="1:3" x14ac:dyDescent="0.25">
      <c r="A52" s="39">
        <f>'03 -Acquisition'!A52</f>
        <v>39944</v>
      </c>
      <c r="B52" s="40">
        <f>E82+'03 -Acquisition'!B52</f>
        <v>0.41453703703703698</v>
      </c>
      <c r="C52" s="44">
        <f>'01 -En labo ou au bureau'!$D$130+'01 -En labo ou au bureau'!$C$130*'03 -Acquisition'!C52</f>
        <v>187.88235294117644</v>
      </c>
    </row>
    <row r="53" spans="1:3" x14ac:dyDescent="0.25">
      <c r="A53" s="39">
        <f>'03 -Acquisition'!A53</f>
        <v>39944</v>
      </c>
      <c r="B53" s="40">
        <f>E83+'03 -Acquisition'!B53</f>
        <v>0.41454861111111113</v>
      </c>
      <c r="C53" s="44">
        <f>'01 -En labo ou au bureau'!$D$130+'01 -En labo ou au bureau'!$C$130*'03 -Acquisition'!C53</f>
        <v>186.47058823529412</v>
      </c>
    </row>
    <row r="54" spans="1:3" x14ac:dyDescent="0.25">
      <c r="A54" s="39">
        <f>'03 -Acquisition'!A54</f>
        <v>39944</v>
      </c>
      <c r="B54" s="40">
        <f>E84+'03 -Acquisition'!B54</f>
        <v>0.41456018518518517</v>
      </c>
      <c r="C54" s="44">
        <f>'01 -En labo ou au bureau'!$D$130+'01 -En labo ou au bureau'!$C$130*'03 -Acquisition'!C54</f>
        <v>186.47058823529412</v>
      </c>
    </row>
    <row r="55" spans="1:3" x14ac:dyDescent="0.25">
      <c r="A55" s="39">
        <f>'03 -Acquisition'!A55</f>
        <v>39944</v>
      </c>
      <c r="B55" s="40">
        <f>E85+'03 -Acquisition'!B55</f>
        <v>0.41457175925925926</v>
      </c>
      <c r="C55" s="44">
        <f>'01 -En labo ou au bureau'!$D$130+'01 -En labo ou au bureau'!$C$130*'03 -Acquisition'!C55</f>
        <v>185.41176470588235</v>
      </c>
    </row>
    <row r="56" spans="1:3" x14ac:dyDescent="0.25">
      <c r="A56" s="39">
        <f>'03 -Acquisition'!A56</f>
        <v>39944</v>
      </c>
      <c r="B56" s="40">
        <f>E86+'03 -Acquisition'!B56</f>
        <v>0.4145833333333333</v>
      </c>
      <c r="C56" s="44">
        <f>'01 -En labo ou au bureau'!$D$130+'01 -En labo ou au bureau'!$C$130*'03 -Acquisition'!C56</f>
        <v>184.64705882352939</v>
      </c>
    </row>
    <row r="57" spans="1:3" x14ac:dyDescent="0.25">
      <c r="A57" s="39">
        <f>'03 -Acquisition'!A57</f>
        <v>39944</v>
      </c>
      <c r="B57" s="40">
        <f>E87+'03 -Acquisition'!B57</f>
        <v>0.4145949074074074</v>
      </c>
      <c r="C57" s="44">
        <f>'01 -En labo ou au bureau'!$D$130+'01 -En labo ou au bureau'!$C$130*'03 -Acquisition'!C57</f>
        <v>184.35294117647055</v>
      </c>
    </row>
    <row r="58" spans="1:3" x14ac:dyDescent="0.25">
      <c r="A58" s="39">
        <f>'03 -Acquisition'!A58</f>
        <v>39944</v>
      </c>
      <c r="B58" s="40">
        <f>E88+'03 -Acquisition'!B58</f>
        <v>0.41460648148148144</v>
      </c>
      <c r="C58" s="44">
        <f>'01 -En labo ou au bureau'!$D$130+'01 -En labo ou au bureau'!$C$130*'03 -Acquisition'!C58</f>
        <v>184.35294117647055</v>
      </c>
    </row>
    <row r="59" spans="1:3" x14ac:dyDescent="0.25">
      <c r="A59" s="39">
        <f>'03 -Acquisition'!A59</f>
        <v>39944</v>
      </c>
      <c r="B59" s="40">
        <f>E89+'03 -Acquisition'!B59</f>
        <v>0.41461805555555559</v>
      </c>
      <c r="C59" s="44">
        <f>'01 -En labo ou au bureau'!$D$130+'01 -En labo ou au bureau'!$C$130*'03 -Acquisition'!C59</f>
        <v>183.64705882352939</v>
      </c>
    </row>
    <row r="60" spans="1:3" x14ac:dyDescent="0.25">
      <c r="A60" s="39">
        <f>'03 -Acquisition'!A60</f>
        <v>39944</v>
      </c>
      <c r="B60" s="40">
        <f>E90+'03 -Acquisition'!B60</f>
        <v>0.41462962962962963</v>
      </c>
      <c r="C60" s="44">
        <f>'01 -En labo ou au bureau'!$D$130+'01 -En labo ou au bureau'!$C$130*'03 -Acquisition'!C60</f>
        <v>183.64705882352939</v>
      </c>
    </row>
    <row r="61" spans="1:3" x14ac:dyDescent="0.25">
      <c r="A61" s="39">
        <f>'03 -Acquisition'!A61</f>
        <v>39944</v>
      </c>
      <c r="B61" s="40">
        <f>E91+'03 -Acquisition'!B61</f>
        <v>0.41464120370370372</v>
      </c>
      <c r="C61" s="44">
        <f>'01 -En labo ou au bureau'!$D$130+'01 -En labo ou au bureau'!$C$130*'03 -Acquisition'!C61</f>
        <v>183</v>
      </c>
    </row>
    <row r="62" spans="1:3" x14ac:dyDescent="0.25">
      <c r="A62" s="39">
        <f>'03 -Acquisition'!A62</f>
        <v>39944</v>
      </c>
      <c r="B62" s="40">
        <f>E92+'03 -Acquisition'!B62</f>
        <v>0.41465277777777776</v>
      </c>
      <c r="C62" s="44">
        <f>'01 -En labo ou au bureau'!$D$130+'01 -En labo ou au bureau'!$C$130*'03 -Acquisition'!C62</f>
        <v>182.35294117647058</v>
      </c>
    </row>
    <row r="63" spans="1:3" x14ac:dyDescent="0.25">
      <c r="A63" s="39">
        <f>'03 -Acquisition'!A63</f>
        <v>39944</v>
      </c>
      <c r="B63" s="40">
        <f>E93+'03 -Acquisition'!B63</f>
        <v>0.41466435185185185</v>
      </c>
      <c r="C63" s="44">
        <f>'01 -En labo ou au bureau'!$D$130+'01 -En labo ou au bureau'!$C$130*'03 -Acquisition'!C63</f>
        <v>182.35294117647058</v>
      </c>
    </row>
    <row r="64" spans="1:3" x14ac:dyDescent="0.25">
      <c r="A64" s="39">
        <f>'03 -Acquisition'!A64</f>
        <v>39944</v>
      </c>
      <c r="B64" s="40">
        <f>E94+'03 -Acquisition'!B64</f>
        <v>0.41467592592592589</v>
      </c>
      <c r="C64" s="44">
        <f>'01 -En labo ou au bureau'!$D$130+'01 -En labo ou au bureau'!$C$130*'03 -Acquisition'!C64</f>
        <v>182.29411764705881</v>
      </c>
    </row>
    <row r="65" spans="1:3" x14ac:dyDescent="0.25">
      <c r="A65" s="39">
        <f>'03 -Acquisition'!A65</f>
        <v>39944</v>
      </c>
      <c r="B65" s="40">
        <f>E95+'03 -Acquisition'!B65</f>
        <v>0.41468750000000004</v>
      </c>
      <c r="C65" s="44">
        <f>'01 -En labo ou au bureau'!$D$130+'01 -En labo ou au bureau'!$C$130*'03 -Acquisition'!C65</f>
        <v>182.29411764705881</v>
      </c>
    </row>
    <row r="66" spans="1:3" x14ac:dyDescent="0.25">
      <c r="A66" s="39">
        <f>'03 -Acquisition'!A66</f>
        <v>39944</v>
      </c>
      <c r="B66" s="40">
        <f>E96+'03 -Acquisition'!B66</f>
        <v>0.41469907407407408</v>
      </c>
      <c r="C66" s="44">
        <f>'01 -En labo ou au bureau'!$D$130+'01 -En labo ou au bureau'!$C$130*'03 -Acquisition'!C66</f>
        <v>181.99999999999997</v>
      </c>
    </row>
    <row r="67" spans="1:3" x14ac:dyDescent="0.25">
      <c r="A67" s="39">
        <f>'03 -Acquisition'!A67</f>
        <v>39944</v>
      </c>
      <c r="B67" s="40">
        <f>E97+'03 -Acquisition'!B67</f>
        <v>0.41471064814814818</v>
      </c>
      <c r="C67" s="44">
        <f>'01 -En labo ou au bureau'!$D$130+'01 -En labo ou au bureau'!$C$130*'03 -Acquisition'!C67</f>
        <v>181.94117647058823</v>
      </c>
    </row>
    <row r="68" spans="1:3" x14ac:dyDescent="0.25">
      <c r="A68" s="39">
        <f>'03 -Acquisition'!A68</f>
        <v>39944</v>
      </c>
      <c r="B68" s="40">
        <f>E98+'03 -Acquisition'!B68</f>
        <v>0.41472222222222221</v>
      </c>
      <c r="C68" s="44">
        <f>'01 -En labo ou au bureau'!$D$130+'01 -En labo ou au bureau'!$C$130*'03 -Acquisition'!C68</f>
        <v>181.94117647058823</v>
      </c>
    </row>
    <row r="69" spans="1:3" x14ac:dyDescent="0.25">
      <c r="A69" s="39">
        <f>'03 -Acquisition'!A69</f>
        <v>39944</v>
      </c>
      <c r="B69" s="40">
        <f>E99+'03 -Acquisition'!B69</f>
        <v>0.41473379629629631</v>
      </c>
      <c r="C69" s="44">
        <f>'01 -En labo ou au bureau'!$D$130+'01 -En labo ou au bureau'!$C$130*'03 -Acquisition'!C69</f>
        <v>181.23529411764707</v>
      </c>
    </row>
    <row r="70" spans="1:3" x14ac:dyDescent="0.25">
      <c r="A70" s="39">
        <f>'03 -Acquisition'!A70</f>
        <v>39944</v>
      </c>
      <c r="B70" s="40">
        <f>E100+'03 -Acquisition'!B70</f>
        <v>0.41474537037037035</v>
      </c>
      <c r="C70" s="44">
        <f>'01 -En labo ou au bureau'!$D$130+'01 -En labo ou au bureau'!$C$130*'03 -Acquisition'!C70</f>
        <v>181.99999999999997</v>
      </c>
    </row>
    <row r="71" spans="1:3" x14ac:dyDescent="0.25">
      <c r="A71" s="39">
        <f>'03 -Acquisition'!A71</f>
        <v>39944</v>
      </c>
      <c r="B71" s="40">
        <f>E101+'03 -Acquisition'!B71</f>
        <v>0.4147569444444445</v>
      </c>
      <c r="C71" s="44">
        <f>'01 -En labo ou au bureau'!$D$130+'01 -En labo ou au bureau'!$C$130*'03 -Acquisition'!C71</f>
        <v>181.99999999999997</v>
      </c>
    </row>
    <row r="72" spans="1:3" x14ac:dyDescent="0.25">
      <c r="A72" s="39">
        <f>'03 -Acquisition'!A72</f>
        <v>39944</v>
      </c>
      <c r="B72" s="40">
        <f>E102+'03 -Acquisition'!B72</f>
        <v>0.41476851851851854</v>
      </c>
      <c r="C72" s="44">
        <f>'01 -En labo ou au bureau'!$D$130+'01 -En labo ou au bureau'!$C$130*'03 -Acquisition'!C72</f>
        <v>181.23529411764707</v>
      </c>
    </row>
    <row r="73" spans="1:3" x14ac:dyDescent="0.25">
      <c r="A73" s="39">
        <f>'03 -Acquisition'!A73</f>
        <v>39944</v>
      </c>
      <c r="B73" s="40">
        <f>E103+'03 -Acquisition'!B73</f>
        <v>0.41478009259259258</v>
      </c>
      <c r="C73" s="44">
        <f>'01 -En labo ou au bureau'!$D$130+'01 -En labo ou au bureau'!$C$130*'03 -Acquisition'!C73</f>
        <v>181.23529411764707</v>
      </c>
    </row>
    <row r="74" spans="1:3" x14ac:dyDescent="0.25">
      <c r="A74" s="39">
        <f>'03 -Acquisition'!A74</f>
        <v>39944</v>
      </c>
      <c r="B74" s="40">
        <f>E104+'03 -Acquisition'!B74</f>
        <v>0.41479166666666667</v>
      </c>
      <c r="C74" s="44">
        <f>'01 -En labo ou au bureau'!$D$130+'01 -En labo ou au bureau'!$C$130*'03 -Acquisition'!C74</f>
        <v>181.23529411764707</v>
      </c>
    </row>
    <row r="75" spans="1:3" x14ac:dyDescent="0.25">
      <c r="A75" s="39">
        <f>'03 -Acquisition'!A75</f>
        <v>39944</v>
      </c>
      <c r="B75" s="40">
        <f>E105+'03 -Acquisition'!B75</f>
        <v>0.41480324074074071</v>
      </c>
      <c r="C75" s="44">
        <f>'01 -En labo ou au bureau'!$D$130+'01 -En labo ou au bureau'!$C$130*'03 -Acquisition'!C75</f>
        <v>181.23529411764707</v>
      </c>
    </row>
    <row r="76" spans="1:3" x14ac:dyDescent="0.25">
      <c r="A76" s="39">
        <f>'03 -Acquisition'!A76</f>
        <v>39944</v>
      </c>
      <c r="B76" s="40">
        <f>E106+'03 -Acquisition'!B76</f>
        <v>0.4148148148148148</v>
      </c>
      <c r="C76" s="44">
        <f>'01 -En labo ou au bureau'!$D$130+'01 -En labo ou au bureau'!$C$130*'03 -Acquisition'!C76</f>
        <v>181.23529411764707</v>
      </c>
    </row>
    <row r="77" spans="1:3" x14ac:dyDescent="0.25">
      <c r="A77" s="39">
        <f>'03 -Acquisition'!A77</f>
        <v>39944</v>
      </c>
      <c r="B77" s="40">
        <f>E107+'03 -Acquisition'!B77</f>
        <v>0.41482638888888884</v>
      </c>
      <c r="C77" s="44">
        <f>'01 -En labo ou au bureau'!$D$130+'01 -En labo ou au bureau'!$C$130*'03 -Acquisition'!C77</f>
        <v>181.23529411764707</v>
      </c>
    </row>
    <row r="78" spans="1:3" x14ac:dyDescent="0.25">
      <c r="A78" s="39">
        <f>'03 -Acquisition'!A78</f>
        <v>39944</v>
      </c>
      <c r="B78" s="40">
        <f>E108+'03 -Acquisition'!B78</f>
        <v>0.41483796296296299</v>
      </c>
      <c r="C78" s="44">
        <f>'01 -En labo ou au bureau'!$D$130+'01 -En labo ou au bureau'!$C$130*'03 -Acquisition'!C78</f>
        <v>181.23529411764707</v>
      </c>
    </row>
    <row r="79" spans="1:3" x14ac:dyDescent="0.25">
      <c r="A79" s="39">
        <f>'03 -Acquisition'!A79</f>
        <v>39944</v>
      </c>
      <c r="B79" s="40">
        <f>E109+'03 -Acquisition'!B79</f>
        <v>0.41484953703703703</v>
      </c>
      <c r="C79" s="44">
        <f>'01 -En labo ou au bureau'!$D$130+'01 -En labo ou au bureau'!$C$130*'03 -Acquisition'!C79</f>
        <v>181.23529411764707</v>
      </c>
    </row>
    <row r="80" spans="1:3" x14ac:dyDescent="0.25">
      <c r="A80" s="39">
        <f>'03 -Acquisition'!A80</f>
        <v>39944</v>
      </c>
      <c r="B80" s="40">
        <f>E110+'03 -Acquisition'!B80</f>
        <v>0.41486111111111112</v>
      </c>
      <c r="C80" s="44">
        <f>'01 -En labo ou au bureau'!$D$130+'01 -En labo ou au bureau'!$C$130*'03 -Acquisition'!C80</f>
        <v>181.23529411764707</v>
      </c>
    </row>
    <row r="81" spans="1:3" x14ac:dyDescent="0.25">
      <c r="A81" s="39">
        <f>'03 -Acquisition'!A81</f>
        <v>39944</v>
      </c>
      <c r="B81" s="40">
        <f>E111+'03 -Acquisition'!B81</f>
        <v>0.41487268518518516</v>
      </c>
      <c r="C81" s="44">
        <f>'01 -En labo ou au bureau'!$D$130+'01 -En labo ou au bureau'!$C$130*'03 -Acquisition'!C81</f>
        <v>181.23529411764707</v>
      </c>
    </row>
    <row r="82" spans="1:3" x14ac:dyDescent="0.25">
      <c r="A82" s="39">
        <f>'03 -Acquisition'!A82</f>
        <v>39944</v>
      </c>
      <c r="B82" s="40">
        <f>E112+'03 -Acquisition'!B82</f>
        <v>0.41488425925925926</v>
      </c>
      <c r="C82" s="44">
        <f>'01 -En labo ou au bureau'!$D$130+'01 -En labo ou au bureau'!$C$130*'03 -Acquisition'!C82</f>
        <v>180.52941176470586</v>
      </c>
    </row>
    <row r="83" spans="1:3" x14ac:dyDescent="0.25">
      <c r="A83" s="39">
        <f>'03 -Acquisition'!A83</f>
        <v>39944</v>
      </c>
      <c r="B83" s="40">
        <f>E113+'03 -Acquisition'!B83</f>
        <v>0.4148958333333333</v>
      </c>
      <c r="C83" s="44">
        <f>'01 -En labo ou au bureau'!$D$130+'01 -En labo ou au bureau'!$C$130*'03 -Acquisition'!C83</f>
        <v>180.52941176470586</v>
      </c>
    </row>
    <row r="84" spans="1:3" x14ac:dyDescent="0.25">
      <c r="A84" s="39">
        <f>'03 -Acquisition'!A84</f>
        <v>39944</v>
      </c>
      <c r="B84" s="40">
        <f>E114+'03 -Acquisition'!B84</f>
        <v>0.41490740740740745</v>
      </c>
      <c r="C84" s="44">
        <f>'01 -En labo ou au bureau'!$D$130+'01 -En labo ou au bureau'!$C$130*'03 -Acquisition'!C84</f>
        <v>180.52941176470586</v>
      </c>
    </row>
    <row r="85" spans="1:3" x14ac:dyDescent="0.25">
      <c r="A85" s="39">
        <f>'03 -Acquisition'!A85</f>
        <v>39944</v>
      </c>
      <c r="B85" s="40">
        <f>E115+'03 -Acquisition'!B85</f>
        <v>0.41491898148148149</v>
      </c>
      <c r="C85" s="44">
        <f>'01 -En labo ou au bureau'!$D$130+'01 -En labo ou au bureau'!$C$130*'03 -Acquisition'!C85</f>
        <v>180.47058823529412</v>
      </c>
    </row>
    <row r="86" spans="1:3" x14ac:dyDescent="0.25">
      <c r="A86" s="39">
        <f>'03 -Acquisition'!A86</f>
        <v>39944</v>
      </c>
      <c r="B86" s="40">
        <f>E116+'03 -Acquisition'!B86</f>
        <v>0.41493055555555558</v>
      </c>
      <c r="C86" s="44">
        <f>'01 -En labo ou au bureau'!$D$130+'01 -En labo ou au bureau'!$C$130*'03 -Acquisition'!C86</f>
        <v>180.52941176470586</v>
      </c>
    </row>
    <row r="87" spans="1:3" x14ac:dyDescent="0.25">
      <c r="A87" s="39">
        <f>'03 -Acquisition'!A87</f>
        <v>39944</v>
      </c>
      <c r="B87" s="40">
        <f>E117+'03 -Acquisition'!B87</f>
        <v>0.41494212962962962</v>
      </c>
      <c r="C87" s="44">
        <f>'01 -En labo ou au bureau'!$D$130+'01 -En labo ou au bureau'!$C$130*'03 -Acquisition'!C87</f>
        <v>180.52941176470586</v>
      </c>
    </row>
    <row r="88" spans="1:3" x14ac:dyDescent="0.25">
      <c r="A88" s="39">
        <f>'03 -Acquisition'!A88</f>
        <v>39944</v>
      </c>
      <c r="B88" s="40">
        <f>E118+'03 -Acquisition'!B88</f>
        <v>0.41495370370370371</v>
      </c>
      <c r="C88" s="44">
        <f>'01 -En labo ou au bureau'!$D$130+'01 -En labo ou au bureau'!$C$130*'03 -Acquisition'!C88</f>
        <v>180.52941176470586</v>
      </c>
    </row>
    <row r="89" spans="1:3" x14ac:dyDescent="0.25">
      <c r="A89" s="39">
        <f>'03 -Acquisition'!A89</f>
        <v>39944</v>
      </c>
      <c r="B89" s="40">
        <f>E119+'03 -Acquisition'!B89</f>
        <v>0.41496527777777775</v>
      </c>
      <c r="C89" s="44">
        <f>'01 -En labo ou au bureau'!$D$130+'01 -En labo ou au bureau'!$C$130*'03 -Acquisition'!C89</f>
        <v>180.58823529411762</v>
      </c>
    </row>
    <row r="90" spans="1:3" x14ac:dyDescent="0.25">
      <c r="A90" s="39">
        <f>'03 -Acquisition'!A90</f>
        <v>39944</v>
      </c>
      <c r="B90" s="40">
        <f>E120+'03 -Acquisition'!B90</f>
        <v>0.4149768518518519</v>
      </c>
      <c r="C90" s="44">
        <f>'01 -En labo ou au bureau'!$D$130+'01 -En labo ou au bureau'!$C$130*'03 -Acquisition'!C90</f>
        <v>180.52941176470586</v>
      </c>
    </row>
    <row r="91" spans="1:3" x14ac:dyDescent="0.25">
      <c r="A91" s="39">
        <f>'03 -Acquisition'!A91</f>
        <v>39944</v>
      </c>
      <c r="B91" s="40">
        <f>E121+'03 -Acquisition'!B91</f>
        <v>0.41498842592592594</v>
      </c>
      <c r="C91" s="44">
        <f>'01 -En labo ou au bureau'!$D$130+'01 -En labo ou au bureau'!$C$130*'03 -Acquisition'!C91</f>
        <v>180.52941176470586</v>
      </c>
    </row>
    <row r="92" spans="1:3" x14ac:dyDescent="0.25">
      <c r="A92" s="39">
        <f>'03 -Acquisition'!A92</f>
        <v>39944</v>
      </c>
      <c r="B92" s="40">
        <f>E122+'03 -Acquisition'!B92</f>
        <v>0.41500000000000004</v>
      </c>
      <c r="C92" s="44">
        <f>'01 -En labo ou au bureau'!$D$130+'01 -En labo ou au bureau'!$C$130*'03 -Acquisition'!C92</f>
        <v>180.58823529411762</v>
      </c>
    </row>
    <row r="93" spans="1:3" x14ac:dyDescent="0.25">
      <c r="A93" s="39">
        <f>'03 -Acquisition'!A93</f>
        <v>39944</v>
      </c>
      <c r="B93" s="40">
        <f>E123+'03 -Acquisition'!B93</f>
        <v>0.41501157407407407</v>
      </c>
      <c r="C93" s="44">
        <f>'01 -En labo ou au bureau'!$D$130+'01 -En labo ou au bureau'!$C$130*'03 -Acquisition'!C93</f>
        <v>180.58823529411762</v>
      </c>
    </row>
    <row r="94" spans="1:3" x14ac:dyDescent="0.25">
      <c r="A94" s="39">
        <f>'03 -Acquisition'!A94</f>
        <v>39944</v>
      </c>
      <c r="B94" s="40">
        <f>E124+'03 -Acquisition'!B94</f>
        <v>0.41502314814814811</v>
      </c>
      <c r="C94" s="44">
        <f>'01 -En labo ou au bureau'!$D$130+'01 -En labo ou au bureau'!$C$130*'03 -Acquisition'!C94</f>
        <v>180.52941176470586</v>
      </c>
    </row>
    <row r="95" spans="1:3" x14ac:dyDescent="0.25">
      <c r="A95" s="39"/>
    </row>
    <row r="96" spans="1:3" x14ac:dyDescent="0.25">
      <c r="A96" s="39"/>
    </row>
    <row r="97" spans="1:1" x14ac:dyDescent="0.25">
      <c r="A97" s="39"/>
    </row>
    <row r="98" spans="1:1" x14ac:dyDescent="0.25">
      <c r="A98" s="39"/>
    </row>
    <row r="99" spans="1:1" x14ac:dyDescent="0.25">
      <c r="A99" s="39"/>
    </row>
    <row r="100" spans="1:1" x14ac:dyDescent="0.25">
      <c r="A100" s="39"/>
    </row>
    <row r="101" spans="1:1" x14ac:dyDescent="0.25">
      <c r="A101" s="39"/>
    </row>
    <row r="102" spans="1:1" x14ac:dyDescent="0.25">
      <c r="A102" s="39"/>
    </row>
    <row r="103" spans="1:1" x14ac:dyDescent="0.25">
      <c r="A103" s="39"/>
    </row>
    <row r="104" spans="1:1" x14ac:dyDescent="0.25">
      <c r="A104" s="39"/>
    </row>
    <row r="105" spans="1:1" x14ac:dyDescent="0.25">
      <c r="A105" s="39"/>
    </row>
    <row r="106" spans="1:1" x14ac:dyDescent="0.25">
      <c r="A106" s="39"/>
    </row>
    <row r="107" spans="1:1" x14ac:dyDescent="0.25">
      <c r="A107" s="39"/>
    </row>
  </sheetData>
  <mergeCells count="2">
    <mergeCell ref="A1:D1"/>
    <mergeCell ref="A3:D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workbookViewId="0">
      <selection activeCell="O3" sqref="O3:P3"/>
    </sheetView>
  </sheetViews>
  <sheetFormatPr baseColWidth="10" defaultRowHeight="15.75" x14ac:dyDescent="0.25"/>
  <cols>
    <col min="3" max="3" width="11.5" bestFit="1" customWidth="1"/>
    <col min="4" max="4" width="13.625" bestFit="1" customWidth="1"/>
    <col min="9" max="9" width="14.5" bestFit="1" customWidth="1"/>
    <col min="15" max="15" width="12" bestFit="1" customWidth="1"/>
  </cols>
  <sheetData>
    <row r="1" spans="1:16" ht="26.25" x14ac:dyDescent="0.4">
      <c r="A1" s="80" t="s">
        <v>65</v>
      </c>
      <c r="B1" s="80"/>
      <c r="C1" s="80"/>
      <c r="D1" s="80"/>
      <c r="F1" s="48" t="s">
        <v>124</v>
      </c>
    </row>
    <row r="2" spans="1:16" x14ac:dyDescent="0.25">
      <c r="J2" s="78" t="s">
        <v>79</v>
      </c>
      <c r="K2" s="78"/>
      <c r="L2" s="78"/>
      <c r="M2" s="78"/>
    </row>
    <row r="3" spans="1:16" x14ac:dyDescent="0.25">
      <c r="A3" s="81" t="s">
        <v>78</v>
      </c>
      <c r="B3" s="81"/>
      <c r="C3" s="81"/>
      <c r="D3" s="81"/>
      <c r="J3" s="83" t="s">
        <v>74</v>
      </c>
      <c r="K3" s="83"/>
      <c r="L3" s="83" t="s">
        <v>75</v>
      </c>
      <c r="M3" s="83"/>
      <c r="O3" s="82" t="s">
        <v>84</v>
      </c>
      <c r="P3" s="82"/>
    </row>
    <row r="4" spans="1:16" x14ac:dyDescent="0.25">
      <c r="A4" s="26" t="s">
        <v>67</v>
      </c>
      <c r="B4" s="26" t="s">
        <v>68</v>
      </c>
      <c r="C4" s="26" t="s">
        <v>74</v>
      </c>
      <c r="D4" s="26" t="s">
        <v>4</v>
      </c>
      <c r="J4" s="54" t="s">
        <v>80</v>
      </c>
      <c r="K4" s="54" t="s">
        <v>81</v>
      </c>
      <c r="L4" s="54" t="s">
        <v>80</v>
      </c>
      <c r="M4" s="54" t="s">
        <v>81</v>
      </c>
      <c r="O4" s="54" t="s">
        <v>74</v>
      </c>
      <c r="P4" s="54" t="s">
        <v>75</v>
      </c>
    </row>
    <row r="5" spans="1:16" x14ac:dyDescent="0.25">
      <c r="A5" s="39">
        <f>'04 -Correction d etalonnage'!A5</f>
        <v>39944</v>
      </c>
      <c r="B5" s="40">
        <f>'04 -Correction d etalonnage'!B5</f>
        <v>0.41399305555555554</v>
      </c>
      <c r="C5" s="5">
        <f>'04 -Correction d etalonnage'!C5</f>
        <v>180.47058823529412</v>
      </c>
      <c r="D5" s="5">
        <f>'01 -En labo ou au bureau'!$D$131+'01 -En labo ou au bureau'!$C$131*'03 -Acquisition'!D5</f>
        <v>0</v>
      </c>
      <c r="I5" t="s">
        <v>82</v>
      </c>
      <c r="J5" s="46">
        <v>180</v>
      </c>
      <c r="K5" s="46">
        <v>180</v>
      </c>
      <c r="L5" s="46">
        <v>10</v>
      </c>
      <c r="M5" s="46">
        <v>10</v>
      </c>
      <c r="O5" s="52" t="str">
        <f>IF(ABS(J5-K5)&lt;2*(J6^2+K6^2)^0.5, "OK", "A REJETER")</f>
        <v>OK</v>
      </c>
      <c r="P5" s="52" t="str">
        <f>IF(ABS(L5-M5)&lt;2*(L6^2+M6^2)^0.5,"OK", "A REJETER")</f>
        <v>OK</v>
      </c>
    </row>
    <row r="6" spans="1:16" x14ac:dyDescent="0.25">
      <c r="A6" s="39">
        <f>'04 -Correction d etalonnage'!A6</f>
        <v>39944</v>
      </c>
      <c r="B6" s="40">
        <f>'04 -Correction d etalonnage'!B6</f>
        <v>0.41400462962962964</v>
      </c>
      <c r="C6" s="5">
        <f>'04 -Correction d etalonnage'!C6</f>
        <v>180.47058823529412</v>
      </c>
      <c r="D6" s="5">
        <f>'01 -En labo ou au bureau'!$D$131+'01 -En labo ou au bureau'!$C$131*'03 -Acquisition'!D6</f>
        <v>0</v>
      </c>
      <c r="I6" t="s">
        <v>83</v>
      </c>
      <c r="J6" s="46">
        <v>0.1</v>
      </c>
      <c r="K6" s="46">
        <v>0.1</v>
      </c>
      <c r="L6" s="46">
        <v>0.1</v>
      </c>
      <c r="M6" s="46">
        <v>0.1</v>
      </c>
      <c r="O6" s="53">
        <f>AVERAGE(J5:K5)</f>
        <v>180</v>
      </c>
      <c r="P6" s="53">
        <f>AVERAGE(L5:M5)</f>
        <v>10</v>
      </c>
    </row>
    <row r="7" spans="1:16" x14ac:dyDescent="0.25">
      <c r="A7" s="39">
        <f>'04 -Correction d etalonnage'!A7</f>
        <v>39944</v>
      </c>
      <c r="B7" s="40">
        <f>'04 -Correction d etalonnage'!B7</f>
        <v>0.41401620370370368</v>
      </c>
      <c r="C7" s="5">
        <f>'04 -Correction d etalonnage'!C7</f>
        <v>180.47058823529412</v>
      </c>
      <c r="D7" s="5">
        <f>'01 -En labo ou au bureau'!$D$131+'01 -En labo ou au bureau'!$C$131*'03 -Acquisition'!D7</f>
        <v>0</v>
      </c>
    </row>
    <row r="8" spans="1:16" x14ac:dyDescent="0.25">
      <c r="A8" s="39">
        <f>'04 -Correction d etalonnage'!A8</f>
        <v>39944</v>
      </c>
      <c r="B8" s="40">
        <f>'04 -Correction d etalonnage'!B8</f>
        <v>0.41402777777777783</v>
      </c>
      <c r="C8" s="5">
        <f>'04 -Correction d etalonnage'!C8</f>
        <v>180.52941176470586</v>
      </c>
      <c r="D8" s="5">
        <f>'01 -En labo ou au bureau'!$D$131+'01 -En labo ou au bureau'!$C$131*'03 -Acquisition'!D8</f>
        <v>0</v>
      </c>
    </row>
    <row r="9" spans="1:16" x14ac:dyDescent="0.25">
      <c r="A9" s="39">
        <f>'04 -Correction d etalonnage'!A9</f>
        <v>39944</v>
      </c>
      <c r="B9" s="40">
        <f>'04 -Correction d etalonnage'!B9</f>
        <v>0.41403935185185187</v>
      </c>
      <c r="C9" s="5">
        <f>'04 -Correction d etalonnage'!C9</f>
        <v>180.52941176470586</v>
      </c>
      <c r="D9" s="5">
        <f>'01 -En labo ou au bureau'!$D$131+'01 -En labo ou au bureau'!$C$131*'03 -Acquisition'!D9</f>
        <v>0</v>
      </c>
    </row>
    <row r="10" spans="1:16" x14ac:dyDescent="0.25">
      <c r="A10" s="39">
        <f>'04 -Correction d etalonnage'!A10</f>
        <v>39944</v>
      </c>
      <c r="B10" s="40">
        <f>'04 -Correction d etalonnage'!B10</f>
        <v>0.41405092592592596</v>
      </c>
      <c r="C10" s="5">
        <f>'04 -Correction d etalonnage'!C10</f>
        <v>180.52941176470586</v>
      </c>
      <c r="D10" s="5">
        <f>'01 -En labo ou au bureau'!$D$131+'01 -En labo ou au bureau'!$C$131*'03 -Acquisition'!D10</f>
        <v>0</v>
      </c>
    </row>
    <row r="11" spans="1:16" x14ac:dyDescent="0.25">
      <c r="A11" s="39">
        <f>'04 -Correction d etalonnage'!A11</f>
        <v>39944</v>
      </c>
      <c r="B11" s="40">
        <f>'04 -Correction d etalonnage'!B11</f>
        <v>0.4140625</v>
      </c>
      <c r="C11" s="5">
        <f>'04 -Correction d etalonnage'!C11</f>
        <v>180.52941176470586</v>
      </c>
      <c r="D11" s="5">
        <f>'01 -En labo ou au bureau'!$D$131+'01 -En labo ou au bureau'!$C$131*'03 -Acquisition'!D11</f>
        <v>0</v>
      </c>
    </row>
    <row r="12" spans="1:16" x14ac:dyDescent="0.25">
      <c r="A12" s="39">
        <f>'04 -Correction d etalonnage'!A12</f>
        <v>39944</v>
      </c>
      <c r="B12" s="40">
        <f>'04 -Correction d etalonnage'!B12</f>
        <v>0.41407407407407404</v>
      </c>
      <c r="C12" s="5">
        <f>'04 -Correction d etalonnage'!C12</f>
        <v>180.58823529411762</v>
      </c>
      <c r="D12" s="5">
        <f>'01 -En labo ou au bureau'!$D$131+'01 -En labo ou au bureau'!$C$131*'03 -Acquisition'!D12</f>
        <v>0</v>
      </c>
    </row>
    <row r="13" spans="1:16" x14ac:dyDescent="0.25">
      <c r="A13" s="39">
        <f>'04 -Correction d etalonnage'!A13</f>
        <v>39944</v>
      </c>
      <c r="B13" s="40">
        <f>'04 -Correction d etalonnage'!B13</f>
        <v>0.41408564814814813</v>
      </c>
      <c r="C13" s="5">
        <f>'04 -Correction d etalonnage'!C13</f>
        <v>180.47058823529412</v>
      </c>
      <c r="D13" s="5">
        <f>'01 -En labo ou au bureau'!$D$131+'01 -En labo ou au bureau'!$C$131*'03 -Acquisition'!D13</f>
        <v>0</v>
      </c>
    </row>
    <row r="14" spans="1:16" x14ac:dyDescent="0.25">
      <c r="A14" s="39">
        <f>'04 -Correction d etalonnage'!A14</f>
        <v>39944</v>
      </c>
      <c r="B14" s="40">
        <f>'04 -Correction d etalonnage'!B14</f>
        <v>0.41409722222222217</v>
      </c>
      <c r="C14" s="5">
        <f>'04 -Correction d etalonnage'!C14</f>
        <v>180.47058823529412</v>
      </c>
      <c r="D14" s="5">
        <f>'01 -En labo ou au bureau'!$D$131+'01 -En labo ou au bureau'!$C$131*'03 -Acquisition'!D14</f>
        <v>0</v>
      </c>
    </row>
    <row r="15" spans="1:16" x14ac:dyDescent="0.25">
      <c r="A15" s="39">
        <f>'04 -Correction d etalonnage'!A15</f>
        <v>39944</v>
      </c>
      <c r="B15" s="40">
        <f>'04 -Correction d etalonnage'!B15</f>
        <v>0.41410879629629632</v>
      </c>
      <c r="C15" s="5">
        <f>'04 -Correction d etalonnage'!C15</f>
        <v>180.47058823529412</v>
      </c>
      <c r="D15" s="5">
        <f>'01 -En labo ou au bureau'!$D$131+'01 -En labo ou au bureau'!$C$131*'03 -Acquisition'!D15</f>
        <v>0</v>
      </c>
    </row>
    <row r="16" spans="1:16" x14ac:dyDescent="0.25">
      <c r="A16" s="39">
        <f>'04 -Correction d etalonnage'!A16</f>
        <v>39944</v>
      </c>
      <c r="B16" s="40">
        <f>'04 -Correction d etalonnage'!B16</f>
        <v>0.41412037037037036</v>
      </c>
      <c r="C16" s="5">
        <f>'04 -Correction d etalonnage'!C16</f>
        <v>180.47058823529412</v>
      </c>
      <c r="D16" s="5">
        <f>'01 -En labo ou au bureau'!$D$131+'01 -En labo ou au bureau'!$C$131*'03 -Acquisition'!D16</f>
        <v>0</v>
      </c>
    </row>
    <row r="17" spans="1:4" x14ac:dyDescent="0.25">
      <c r="A17" s="39">
        <f>'04 -Correction d etalonnage'!A17</f>
        <v>39944</v>
      </c>
      <c r="B17" s="40">
        <f>'04 -Correction d etalonnage'!B17</f>
        <v>0.41413194444444446</v>
      </c>
      <c r="C17" s="5">
        <f>'04 -Correction d etalonnage'!C17</f>
        <v>180.52941176470586</v>
      </c>
      <c r="D17" s="5">
        <f>'01 -En labo ou au bureau'!$D$131+'01 -En labo ou au bureau'!$C$131*'03 -Acquisition'!D17</f>
        <v>0</v>
      </c>
    </row>
    <row r="18" spans="1:4" x14ac:dyDescent="0.25">
      <c r="A18" s="39">
        <f>'04 -Correction d etalonnage'!A18</f>
        <v>39944</v>
      </c>
      <c r="B18" s="40">
        <f>'04 -Correction d etalonnage'!B18</f>
        <v>0.41414351851851849</v>
      </c>
      <c r="C18" s="5">
        <f>'04 -Correction d etalonnage'!C18</f>
        <v>180.52941176470586</v>
      </c>
      <c r="D18" s="5">
        <f>'01 -En labo ou au bureau'!$D$131+'01 -En labo ou au bureau'!$C$131*'03 -Acquisition'!D18</f>
        <v>0</v>
      </c>
    </row>
    <row r="19" spans="1:4" x14ac:dyDescent="0.25">
      <c r="A19" s="39">
        <f>'04 -Correction d etalonnage'!A19</f>
        <v>39944</v>
      </c>
      <c r="B19" s="40">
        <f>'04 -Correction d etalonnage'!B19</f>
        <v>0.41415509259259259</v>
      </c>
      <c r="C19" s="5">
        <f>'04 -Correction d etalonnage'!C19</f>
        <v>180.52941176470586</v>
      </c>
      <c r="D19" s="5">
        <f>'01 -En labo ou au bureau'!$D$131+'01 -En labo ou au bureau'!$C$131*'03 -Acquisition'!D19</f>
        <v>0</v>
      </c>
    </row>
    <row r="20" spans="1:4" x14ac:dyDescent="0.25">
      <c r="A20" s="39">
        <f>'04 -Correction d etalonnage'!A20</f>
        <v>39944</v>
      </c>
      <c r="B20" s="40">
        <f>'04 -Correction d etalonnage'!B20</f>
        <v>0.41416666666666663</v>
      </c>
      <c r="C20" s="5">
        <f>'04 -Correction d etalonnage'!C20</f>
        <v>180.58823529411762</v>
      </c>
      <c r="D20" s="5">
        <f>'01 -En labo ou au bureau'!$D$131+'01 -En labo ou au bureau'!$C$131*'03 -Acquisition'!D20</f>
        <v>0</v>
      </c>
    </row>
    <row r="21" spans="1:4" x14ac:dyDescent="0.25">
      <c r="A21" s="39">
        <f>'04 -Correction d etalonnage'!A21</f>
        <v>39944</v>
      </c>
      <c r="B21" s="40">
        <f>'04 -Correction d etalonnage'!B21</f>
        <v>0.41417824074074078</v>
      </c>
      <c r="C21" s="5">
        <f>'04 -Correction d etalonnage'!C21</f>
        <v>180.52941176470586</v>
      </c>
      <c r="D21" s="5">
        <f>'01 -En labo ou au bureau'!$D$131+'01 -En labo ou au bureau'!$C$131*'03 -Acquisition'!D21</f>
        <v>0</v>
      </c>
    </row>
    <row r="22" spans="1:4" x14ac:dyDescent="0.25">
      <c r="A22" s="39">
        <f>'04 -Correction d etalonnage'!A22</f>
        <v>39944</v>
      </c>
      <c r="B22" s="40">
        <f>'04 -Correction d etalonnage'!B22</f>
        <v>0.41418981481481482</v>
      </c>
      <c r="C22" s="5">
        <f>'04 -Correction d etalonnage'!C22</f>
        <v>181.94117647058823</v>
      </c>
      <c r="D22" s="5">
        <f>'01 -En labo ou au bureau'!$D$131+'01 -En labo ou au bureau'!$C$131*'03 -Acquisition'!D22</f>
        <v>0</v>
      </c>
    </row>
    <row r="23" spans="1:4" x14ac:dyDescent="0.25">
      <c r="A23" s="39">
        <f>'04 -Correction d etalonnage'!A23</f>
        <v>39944</v>
      </c>
      <c r="B23" s="40">
        <f>'04 -Correction d etalonnage'!B23</f>
        <v>0.41420138888888891</v>
      </c>
      <c r="C23" s="5">
        <f>'04 -Correction d etalonnage'!C23</f>
        <v>185.41176470588235</v>
      </c>
      <c r="D23" s="5">
        <f>'01 -En labo ou au bureau'!$D$131+'01 -En labo ou au bureau'!$C$131*'03 -Acquisition'!D23</f>
        <v>0</v>
      </c>
    </row>
    <row r="24" spans="1:4" x14ac:dyDescent="0.25">
      <c r="A24" s="39">
        <f>'04 -Correction d etalonnage'!A24</f>
        <v>39944</v>
      </c>
      <c r="B24" s="40">
        <f>'04 -Correction d etalonnage'!B24</f>
        <v>0.41421296296296295</v>
      </c>
      <c r="C24" s="5">
        <f>'04 -Correction d etalonnage'!C24</f>
        <v>309.94117647058823</v>
      </c>
      <c r="D24" s="5">
        <f>'01 -En labo ou au bureau'!$D$131+'01 -En labo ou au bureau'!$C$131*'03 -Acquisition'!D24</f>
        <v>0</v>
      </c>
    </row>
    <row r="25" spans="1:4" x14ac:dyDescent="0.25">
      <c r="A25" s="39">
        <f>'04 -Correction d etalonnage'!A25</f>
        <v>39944</v>
      </c>
      <c r="B25" s="40">
        <f>'04 -Correction d etalonnage'!B25</f>
        <v>0.41422453703703704</v>
      </c>
      <c r="C25" s="5">
        <f>'04 -Correction d etalonnage'!C25</f>
        <v>388.8235294117647</v>
      </c>
      <c r="D25" s="5">
        <f>'01 -En labo ou au bureau'!$D$131+'01 -En labo ou au bureau'!$C$131*'03 -Acquisition'!D25</f>
        <v>0</v>
      </c>
    </row>
    <row r="26" spans="1:4" x14ac:dyDescent="0.25">
      <c r="A26" s="39">
        <f>'04 -Correction d etalonnage'!A26</f>
        <v>39944</v>
      </c>
      <c r="B26" s="40">
        <f>'04 -Correction d etalonnage'!B26</f>
        <v>0.41423611111111108</v>
      </c>
      <c r="C26" s="5">
        <f>'04 -Correction d etalonnage'!C26</f>
        <v>494.05882352941177</v>
      </c>
      <c r="D26" s="5">
        <f>'01 -En labo ou au bureau'!$D$131+'01 -En labo ou au bureau'!$C$131*'03 -Acquisition'!D26</f>
        <v>0</v>
      </c>
    </row>
    <row r="27" spans="1:4" x14ac:dyDescent="0.25">
      <c r="A27" s="39">
        <f>'04 -Correction d etalonnage'!A27</f>
        <v>39944</v>
      </c>
      <c r="B27" s="40">
        <f>'04 -Correction d etalonnage'!B27</f>
        <v>0.41424768518518523</v>
      </c>
      <c r="C27" s="5">
        <f>'04 -Correction d etalonnage'!C27</f>
        <v>839.64705882352951</v>
      </c>
      <c r="D27" s="5">
        <f>'01 -En labo ou au bureau'!$D$131+'01 -En labo ou au bureau'!$C$131*'03 -Acquisition'!D27</f>
        <v>0</v>
      </c>
    </row>
    <row r="28" spans="1:4" x14ac:dyDescent="0.25">
      <c r="A28" s="39">
        <f>'04 -Correction d etalonnage'!A28</f>
        <v>39944</v>
      </c>
      <c r="B28" s="40">
        <f>'04 -Correction d etalonnage'!B28</f>
        <v>0.41425925925925927</v>
      </c>
      <c r="C28" s="5">
        <f>'04 -Correction d etalonnage'!C28</f>
        <v>804.41176470588243</v>
      </c>
      <c r="D28" s="5">
        <f>'01 -En labo ou au bureau'!$D$131+'01 -En labo ou au bureau'!$C$131*'03 -Acquisition'!D28</f>
        <v>0</v>
      </c>
    </row>
    <row r="29" spans="1:4" x14ac:dyDescent="0.25">
      <c r="A29" s="39">
        <f>'04 -Correction d etalonnage'!A29</f>
        <v>39944</v>
      </c>
      <c r="B29" s="40">
        <f>'04 -Correction d etalonnage'!B29</f>
        <v>0.41427083333333337</v>
      </c>
      <c r="C29" s="5">
        <f>'04 -Correction d etalonnage'!C29</f>
        <v>903.23529411764707</v>
      </c>
      <c r="D29" s="5">
        <f>'01 -En labo ou au bureau'!$D$131+'01 -En labo ou au bureau'!$C$131*'03 -Acquisition'!D29</f>
        <v>0</v>
      </c>
    </row>
    <row r="30" spans="1:4" x14ac:dyDescent="0.25">
      <c r="A30" s="39">
        <f>'04 -Correction d etalonnage'!A30</f>
        <v>39944</v>
      </c>
      <c r="B30" s="40">
        <f>'04 -Correction d etalonnage'!B30</f>
        <v>0.4142824074074074</v>
      </c>
      <c r="C30" s="5">
        <f>'04 -Correction d etalonnage'!C30</f>
        <v>1075.1176470588236</v>
      </c>
      <c r="D30" s="5">
        <f>'01 -En labo ou au bureau'!$D$131+'01 -En labo ou au bureau'!$C$131*'03 -Acquisition'!D30</f>
        <v>0</v>
      </c>
    </row>
    <row r="31" spans="1:4" x14ac:dyDescent="0.25">
      <c r="A31" s="39">
        <f>'04 -Correction d etalonnage'!A31</f>
        <v>39944</v>
      </c>
      <c r="B31" s="40">
        <f>'04 -Correction d etalonnage'!B31</f>
        <v>0.4142939814814815</v>
      </c>
      <c r="C31" s="5">
        <f>'04 -Correction d etalonnage'!C31</f>
        <v>1170.5882352941178</v>
      </c>
      <c r="D31" s="5">
        <f>'01 -En labo ou au bureau'!$D$131+'01 -En labo ou au bureau'!$C$131*'03 -Acquisition'!D31</f>
        <v>0</v>
      </c>
    </row>
    <row r="32" spans="1:4" x14ac:dyDescent="0.25">
      <c r="A32" s="39">
        <f>'04 -Correction d etalonnage'!A32</f>
        <v>39944</v>
      </c>
      <c r="B32" s="40">
        <f>'04 -Correction d etalonnage'!B32</f>
        <v>0.41430555555555554</v>
      </c>
      <c r="C32" s="5">
        <f>'04 -Correction d etalonnage'!C32</f>
        <v>1276.4705882352941</v>
      </c>
      <c r="D32" s="5">
        <f>'01 -En labo ou au bureau'!$D$131+'01 -En labo ou au bureau'!$C$131*'03 -Acquisition'!D32</f>
        <v>0</v>
      </c>
    </row>
    <row r="33" spans="1:4" x14ac:dyDescent="0.25">
      <c r="A33" s="39">
        <f>'04 -Correction d etalonnage'!A33</f>
        <v>39944</v>
      </c>
      <c r="B33" s="40">
        <f>'04 -Correction d etalonnage'!B33</f>
        <v>0.41431712962962958</v>
      </c>
      <c r="C33" s="5">
        <f>'04 -Correction d etalonnage'!C33</f>
        <v>1127.0000000000002</v>
      </c>
      <c r="D33" s="5">
        <f>'01 -En labo ou au bureau'!$D$131+'01 -En labo ou au bureau'!$C$131*'03 -Acquisition'!D33</f>
        <v>0</v>
      </c>
    </row>
    <row r="34" spans="1:4" x14ac:dyDescent="0.25">
      <c r="A34" s="39">
        <f>'04 -Correction d etalonnage'!A34</f>
        <v>39944</v>
      </c>
      <c r="B34" s="40">
        <f>'04 -Correction d etalonnage'!B34</f>
        <v>0.41432870370370373</v>
      </c>
      <c r="C34" s="5">
        <f>'04 -Correction d etalonnage'!C34</f>
        <v>936.17647058823536</v>
      </c>
      <c r="D34" s="5">
        <f>'01 -En labo ou au bureau'!$D$131+'01 -En labo ou au bureau'!$C$131*'03 -Acquisition'!D34</f>
        <v>0</v>
      </c>
    </row>
    <row r="35" spans="1:4" x14ac:dyDescent="0.25">
      <c r="A35" s="39">
        <f>'04 -Correction d etalonnage'!A35</f>
        <v>39944</v>
      </c>
      <c r="B35" s="40">
        <f>'04 -Correction d etalonnage'!B35</f>
        <v>0.41434027777777777</v>
      </c>
      <c r="C35" s="5">
        <f>'04 -Correction d etalonnage'!C35</f>
        <v>816.88235294117658</v>
      </c>
      <c r="D35" s="5">
        <f>'01 -En labo ou au bureau'!$D$131+'01 -En labo ou au bureau'!$C$131*'03 -Acquisition'!D35</f>
        <v>0</v>
      </c>
    </row>
    <row r="36" spans="1:4" x14ac:dyDescent="0.25">
      <c r="A36" s="39">
        <f>'04 -Correction d etalonnage'!A36</f>
        <v>39944</v>
      </c>
      <c r="B36" s="40">
        <f>'04 -Correction d etalonnage'!B36</f>
        <v>0.41435185185185186</v>
      </c>
      <c r="C36" s="5">
        <f>'04 -Correction d etalonnage'!C36</f>
        <v>613.70588235294122</v>
      </c>
      <c r="D36" s="5">
        <f>'01 -En labo ou au bureau'!$D$131+'01 -En labo ou au bureau'!$C$131*'03 -Acquisition'!D36</f>
        <v>0</v>
      </c>
    </row>
    <row r="37" spans="1:4" x14ac:dyDescent="0.25">
      <c r="A37" s="39">
        <f>'04 -Correction d etalonnage'!A37</f>
        <v>39944</v>
      </c>
      <c r="B37" s="40">
        <f>'04 -Correction d etalonnage'!B37</f>
        <v>0.4143634259259259</v>
      </c>
      <c r="C37" s="5">
        <f>'04 -Correction d etalonnage'!C37</f>
        <v>536.17647058823536</v>
      </c>
      <c r="D37" s="5">
        <f>'01 -En labo ou au bureau'!$D$131+'01 -En labo ou au bureau'!$C$131*'03 -Acquisition'!D37</f>
        <v>0</v>
      </c>
    </row>
    <row r="38" spans="1:4" x14ac:dyDescent="0.25">
      <c r="A38" s="39">
        <f>'04 -Correction d etalonnage'!A38</f>
        <v>39944</v>
      </c>
      <c r="B38" s="40">
        <f>'04 -Correction d etalonnage'!B38</f>
        <v>0.41437499999999999</v>
      </c>
      <c r="C38" s="5">
        <f>'04 -Correction d etalonnage'!C38</f>
        <v>399.23529411764707</v>
      </c>
      <c r="D38" s="5">
        <f>'01 -En labo ou au bureau'!$D$131+'01 -En labo ou au bureau'!$C$131*'03 -Acquisition'!D38</f>
        <v>0</v>
      </c>
    </row>
    <row r="39" spans="1:4" x14ac:dyDescent="0.25">
      <c r="A39" s="39">
        <f>'04 -Correction d etalonnage'!A39</f>
        <v>39944</v>
      </c>
      <c r="B39" s="40">
        <f>'04 -Correction d etalonnage'!B39</f>
        <v>0.41438657407407403</v>
      </c>
      <c r="C39" s="5">
        <f>'04 -Correction d etalonnage'!C39</f>
        <v>463.8235294117647</v>
      </c>
      <c r="D39" s="5">
        <f>'01 -En labo ou au bureau'!$D$131+'01 -En labo ou au bureau'!$C$131*'03 -Acquisition'!D39</f>
        <v>0</v>
      </c>
    </row>
    <row r="40" spans="1:4" x14ac:dyDescent="0.25">
      <c r="A40" s="39">
        <f>'04 -Correction d etalonnage'!A40</f>
        <v>39944</v>
      </c>
      <c r="B40" s="40">
        <f>'04 -Correction d etalonnage'!B40</f>
        <v>0.41439814814814818</v>
      </c>
      <c r="C40" s="5">
        <f>'04 -Correction d etalonnage'!C40</f>
        <v>315.88235294117646</v>
      </c>
      <c r="D40" s="5">
        <f>'01 -En labo ou au bureau'!$D$131+'01 -En labo ou au bureau'!$C$131*'03 -Acquisition'!D40</f>
        <v>0</v>
      </c>
    </row>
    <row r="41" spans="1:4" x14ac:dyDescent="0.25">
      <c r="A41" s="39">
        <f>'04 -Correction d etalonnage'!A41</f>
        <v>39944</v>
      </c>
      <c r="B41" s="40">
        <f>'04 -Correction d etalonnage'!B41</f>
        <v>0.41440972222222222</v>
      </c>
      <c r="C41" s="5">
        <f>'04 -Correction d etalonnage'!C41</f>
        <v>305.58823529411762</v>
      </c>
      <c r="D41" s="5">
        <f>'01 -En labo ou au bureau'!$D$131+'01 -En labo ou au bureau'!$C$131*'03 -Acquisition'!D41</f>
        <v>0</v>
      </c>
    </row>
    <row r="42" spans="1:4" x14ac:dyDescent="0.25">
      <c r="A42" s="39">
        <f>'04 -Correction d etalonnage'!A42</f>
        <v>39944</v>
      </c>
      <c r="B42" s="40">
        <f>'04 -Correction d etalonnage'!B42</f>
        <v>0.41442129629629632</v>
      </c>
      <c r="C42" s="5">
        <f>'04 -Correction d etalonnage'!C42</f>
        <v>269.76470588235293</v>
      </c>
      <c r="D42" s="5">
        <f>'01 -En labo ou au bureau'!$D$131+'01 -En labo ou au bureau'!$C$131*'03 -Acquisition'!D42</f>
        <v>0</v>
      </c>
    </row>
    <row r="43" spans="1:4" x14ac:dyDescent="0.25">
      <c r="A43" s="39">
        <f>'04 -Correction d etalonnage'!A43</f>
        <v>39944</v>
      </c>
      <c r="B43" s="40">
        <f>'04 -Correction d etalonnage'!B43</f>
        <v>0.41443287037037035</v>
      </c>
      <c r="C43" s="5">
        <f>'04 -Correction d etalonnage'!C43</f>
        <v>242.64705882352939</v>
      </c>
      <c r="D43" s="5">
        <f>'01 -En labo ou au bureau'!$D$131+'01 -En labo ou au bureau'!$C$131*'03 -Acquisition'!D43</f>
        <v>0</v>
      </c>
    </row>
    <row r="44" spans="1:4" x14ac:dyDescent="0.25">
      <c r="A44" s="39">
        <f>'04 -Correction d etalonnage'!A44</f>
        <v>39944</v>
      </c>
      <c r="B44" s="40">
        <f>'04 -Correction d etalonnage'!B44</f>
        <v>0.41444444444444445</v>
      </c>
      <c r="C44" s="5">
        <f>'04 -Correction d etalonnage'!C44</f>
        <v>231.64705882352942</v>
      </c>
      <c r="D44" s="5">
        <f>'01 -En labo ou au bureau'!$D$131+'01 -En labo ou au bureau'!$C$131*'03 -Acquisition'!D44</f>
        <v>0</v>
      </c>
    </row>
    <row r="45" spans="1:4" x14ac:dyDescent="0.25">
      <c r="A45" s="39">
        <f>'04 -Correction d etalonnage'!A45</f>
        <v>39944</v>
      </c>
      <c r="B45" s="40">
        <f>'04 -Correction d etalonnage'!B45</f>
        <v>0.41445601851851849</v>
      </c>
      <c r="C45" s="5">
        <f>'04 -Correction d etalonnage'!C45</f>
        <v>215.94117647058823</v>
      </c>
      <c r="D45" s="5">
        <f>'01 -En labo ou au bureau'!$D$131+'01 -En labo ou au bureau'!$C$131*'03 -Acquisition'!D45</f>
        <v>0</v>
      </c>
    </row>
    <row r="46" spans="1:4" x14ac:dyDescent="0.25">
      <c r="A46" s="39">
        <f>'04 -Correction d etalonnage'!A46</f>
        <v>39944</v>
      </c>
      <c r="B46" s="40">
        <f>'04 -Correction d etalonnage'!B46</f>
        <v>0.41446759259259264</v>
      </c>
      <c r="C46" s="5">
        <f>'04 -Correction d etalonnage'!C46</f>
        <v>200.70588235294116</v>
      </c>
      <c r="D46" s="5">
        <f>'01 -En labo ou au bureau'!$D$131+'01 -En labo ou au bureau'!$C$131*'03 -Acquisition'!D46</f>
        <v>0</v>
      </c>
    </row>
    <row r="47" spans="1:4" x14ac:dyDescent="0.25">
      <c r="A47" s="39">
        <f>'04 -Correction d etalonnage'!A47</f>
        <v>39944</v>
      </c>
      <c r="B47" s="40">
        <f>'04 -Correction d etalonnage'!B47</f>
        <v>0.41447916666666668</v>
      </c>
      <c r="C47" s="5">
        <f>'04 -Correction d etalonnage'!C47</f>
        <v>197.23529411764704</v>
      </c>
      <c r="D47" s="5">
        <f>'01 -En labo ou au bureau'!$D$131+'01 -En labo ou au bureau'!$C$131*'03 -Acquisition'!D47</f>
        <v>0</v>
      </c>
    </row>
    <row r="48" spans="1:4" x14ac:dyDescent="0.25">
      <c r="A48" s="39">
        <f>'04 -Correction d etalonnage'!A48</f>
        <v>39944</v>
      </c>
      <c r="B48" s="40">
        <f>'04 -Correction d etalonnage'!B48</f>
        <v>0.41449074074074077</v>
      </c>
      <c r="C48" s="5">
        <f>'04 -Correction d etalonnage'!C48</f>
        <v>195.52941176470586</v>
      </c>
      <c r="D48" s="5">
        <f>'01 -En labo ou au bureau'!$D$131+'01 -En labo ou au bureau'!$C$131*'03 -Acquisition'!D48</f>
        <v>0</v>
      </c>
    </row>
    <row r="49" spans="1:4" x14ac:dyDescent="0.25">
      <c r="A49" s="39">
        <f>'04 -Correction d etalonnage'!A49</f>
        <v>39944</v>
      </c>
      <c r="B49" s="40">
        <f>'04 -Correction d etalonnage'!B49</f>
        <v>0.41450231481481481</v>
      </c>
      <c r="C49" s="5">
        <f>'04 -Correction d etalonnage'!C49</f>
        <v>189</v>
      </c>
      <c r="D49" s="5">
        <f>'01 -En labo ou au bureau'!$D$131+'01 -En labo ou au bureau'!$C$131*'03 -Acquisition'!D49</f>
        <v>0</v>
      </c>
    </row>
    <row r="50" spans="1:4" x14ac:dyDescent="0.25">
      <c r="A50" s="39">
        <f>'04 -Correction d etalonnage'!A50</f>
        <v>39944</v>
      </c>
      <c r="B50" s="40">
        <f>'04 -Correction d etalonnage'!B50</f>
        <v>0.4145138888888889</v>
      </c>
      <c r="C50" s="5">
        <f>'04 -Correction d etalonnage'!C50</f>
        <v>188.94117647058823</v>
      </c>
      <c r="D50" s="5">
        <f>'01 -En labo ou au bureau'!$D$131+'01 -En labo ou au bureau'!$C$131*'03 -Acquisition'!D50</f>
        <v>0</v>
      </c>
    </row>
    <row r="51" spans="1:4" x14ac:dyDescent="0.25">
      <c r="A51" s="39">
        <f>'04 -Correction d etalonnage'!A51</f>
        <v>39944</v>
      </c>
      <c r="B51" s="40">
        <f>'04 -Correction d etalonnage'!B51</f>
        <v>0.41452546296296294</v>
      </c>
      <c r="C51" s="5">
        <f>'04 -Correction d etalonnage'!C51</f>
        <v>188.23529411764704</v>
      </c>
      <c r="D51" s="5">
        <f>'01 -En labo ou au bureau'!$D$131+'01 -En labo ou au bureau'!$C$131*'03 -Acquisition'!D51</f>
        <v>0</v>
      </c>
    </row>
    <row r="52" spans="1:4" x14ac:dyDescent="0.25">
      <c r="A52" s="39">
        <f>'04 -Correction d etalonnage'!A52</f>
        <v>39944</v>
      </c>
      <c r="B52" s="40">
        <f>'04 -Correction d etalonnage'!B52</f>
        <v>0.41453703703703698</v>
      </c>
      <c r="C52" s="5">
        <f>'04 -Correction d etalonnage'!C52</f>
        <v>187.88235294117644</v>
      </c>
      <c r="D52" s="5">
        <f>'01 -En labo ou au bureau'!$D$131+'01 -En labo ou au bureau'!$C$131*'03 -Acquisition'!D52</f>
        <v>0</v>
      </c>
    </row>
    <row r="53" spans="1:4" x14ac:dyDescent="0.25">
      <c r="A53" s="39">
        <f>'04 -Correction d etalonnage'!A53</f>
        <v>39944</v>
      </c>
      <c r="B53" s="40">
        <f>'04 -Correction d etalonnage'!B53</f>
        <v>0.41454861111111113</v>
      </c>
      <c r="C53" s="5">
        <f>'04 -Correction d etalonnage'!C53</f>
        <v>186.47058823529412</v>
      </c>
      <c r="D53" s="5">
        <f>'01 -En labo ou au bureau'!$D$131+'01 -En labo ou au bureau'!$C$131*'03 -Acquisition'!D53</f>
        <v>0</v>
      </c>
    </row>
    <row r="54" spans="1:4" x14ac:dyDescent="0.25">
      <c r="A54" s="39">
        <f>'04 -Correction d etalonnage'!A54</f>
        <v>39944</v>
      </c>
      <c r="B54" s="40">
        <f>'04 -Correction d etalonnage'!B54</f>
        <v>0.41456018518518517</v>
      </c>
      <c r="C54" s="5">
        <f>'04 -Correction d etalonnage'!C54</f>
        <v>186.47058823529412</v>
      </c>
      <c r="D54" s="5">
        <f>'01 -En labo ou au bureau'!$D$131+'01 -En labo ou au bureau'!$C$131*'03 -Acquisition'!D54</f>
        <v>0</v>
      </c>
    </row>
    <row r="55" spans="1:4" x14ac:dyDescent="0.25">
      <c r="A55" s="39">
        <f>'04 -Correction d etalonnage'!A55</f>
        <v>39944</v>
      </c>
      <c r="B55" s="40">
        <f>'04 -Correction d etalonnage'!B55</f>
        <v>0.41457175925925926</v>
      </c>
      <c r="C55" s="5">
        <f>'04 -Correction d etalonnage'!C55</f>
        <v>185.41176470588235</v>
      </c>
      <c r="D55" s="5">
        <f>'01 -En labo ou au bureau'!$D$131+'01 -En labo ou au bureau'!$C$131*'03 -Acquisition'!D55</f>
        <v>0</v>
      </c>
    </row>
    <row r="56" spans="1:4" x14ac:dyDescent="0.25">
      <c r="A56" s="39">
        <f>'04 -Correction d etalonnage'!A56</f>
        <v>39944</v>
      </c>
      <c r="B56" s="40">
        <f>'04 -Correction d etalonnage'!B56</f>
        <v>0.4145833333333333</v>
      </c>
      <c r="C56" s="5">
        <f>'04 -Correction d etalonnage'!C56</f>
        <v>184.64705882352939</v>
      </c>
      <c r="D56" s="5">
        <f>'01 -En labo ou au bureau'!$D$131+'01 -En labo ou au bureau'!$C$131*'03 -Acquisition'!D56</f>
        <v>0</v>
      </c>
    </row>
    <row r="57" spans="1:4" x14ac:dyDescent="0.25">
      <c r="A57" s="39">
        <f>'04 -Correction d etalonnage'!A57</f>
        <v>39944</v>
      </c>
      <c r="B57" s="40">
        <f>'04 -Correction d etalonnage'!B57</f>
        <v>0.4145949074074074</v>
      </c>
      <c r="C57" s="5">
        <f>'04 -Correction d etalonnage'!C57</f>
        <v>184.35294117647055</v>
      </c>
      <c r="D57" s="5">
        <f>'01 -En labo ou au bureau'!$D$131+'01 -En labo ou au bureau'!$C$131*'03 -Acquisition'!D57</f>
        <v>0</v>
      </c>
    </row>
    <row r="58" spans="1:4" x14ac:dyDescent="0.25">
      <c r="A58" s="39">
        <f>'04 -Correction d etalonnage'!A58</f>
        <v>39944</v>
      </c>
      <c r="B58" s="40">
        <f>'04 -Correction d etalonnage'!B58</f>
        <v>0.41460648148148144</v>
      </c>
      <c r="C58" s="5">
        <f>'04 -Correction d etalonnage'!C58</f>
        <v>184.35294117647055</v>
      </c>
      <c r="D58" s="5">
        <f>'01 -En labo ou au bureau'!$D$131+'01 -En labo ou au bureau'!$C$131*'03 -Acquisition'!D58</f>
        <v>0</v>
      </c>
    </row>
    <row r="59" spans="1:4" x14ac:dyDescent="0.25">
      <c r="A59" s="39">
        <f>'04 -Correction d etalonnage'!A59</f>
        <v>39944</v>
      </c>
      <c r="B59" s="40">
        <f>'04 -Correction d etalonnage'!B59</f>
        <v>0.41461805555555559</v>
      </c>
      <c r="C59" s="5">
        <f>'04 -Correction d etalonnage'!C59</f>
        <v>183.64705882352939</v>
      </c>
      <c r="D59" s="5">
        <f>'01 -En labo ou au bureau'!$D$131+'01 -En labo ou au bureau'!$C$131*'03 -Acquisition'!D59</f>
        <v>0</v>
      </c>
    </row>
    <row r="60" spans="1:4" x14ac:dyDescent="0.25">
      <c r="A60" s="39">
        <f>'04 -Correction d etalonnage'!A60</f>
        <v>39944</v>
      </c>
      <c r="B60" s="40">
        <f>'04 -Correction d etalonnage'!B60</f>
        <v>0.41462962962962963</v>
      </c>
      <c r="C60" s="5">
        <f>'04 -Correction d etalonnage'!C60</f>
        <v>183.64705882352939</v>
      </c>
      <c r="D60" s="5">
        <f>'01 -En labo ou au bureau'!$D$131+'01 -En labo ou au bureau'!$C$131*'03 -Acquisition'!D60</f>
        <v>0</v>
      </c>
    </row>
    <row r="61" spans="1:4" x14ac:dyDescent="0.25">
      <c r="A61" s="39">
        <f>'04 -Correction d etalonnage'!A61</f>
        <v>39944</v>
      </c>
      <c r="B61" s="40">
        <f>'04 -Correction d etalonnage'!B61</f>
        <v>0.41464120370370372</v>
      </c>
      <c r="C61" s="5">
        <f>'04 -Correction d etalonnage'!C61</f>
        <v>183</v>
      </c>
      <c r="D61" s="5">
        <f>'01 -En labo ou au bureau'!$D$131+'01 -En labo ou au bureau'!$C$131*'03 -Acquisition'!D61</f>
        <v>0</v>
      </c>
    </row>
    <row r="62" spans="1:4" x14ac:dyDescent="0.25">
      <c r="A62" s="39">
        <f>'04 -Correction d etalonnage'!A62</f>
        <v>39944</v>
      </c>
      <c r="B62" s="40">
        <f>'04 -Correction d etalonnage'!B62</f>
        <v>0.41465277777777776</v>
      </c>
      <c r="C62" s="5">
        <f>'04 -Correction d etalonnage'!C62</f>
        <v>182.35294117647058</v>
      </c>
      <c r="D62" s="5">
        <f>'01 -En labo ou au bureau'!$D$131+'01 -En labo ou au bureau'!$C$131*'03 -Acquisition'!D62</f>
        <v>0</v>
      </c>
    </row>
    <row r="63" spans="1:4" x14ac:dyDescent="0.25">
      <c r="A63" s="39">
        <f>'04 -Correction d etalonnage'!A63</f>
        <v>39944</v>
      </c>
      <c r="B63" s="40">
        <f>'04 -Correction d etalonnage'!B63</f>
        <v>0.41466435185185185</v>
      </c>
      <c r="C63" s="5">
        <f>'04 -Correction d etalonnage'!C63</f>
        <v>182.35294117647058</v>
      </c>
      <c r="D63" s="5">
        <f>'01 -En labo ou au bureau'!$D$131+'01 -En labo ou au bureau'!$C$131*'03 -Acquisition'!D63</f>
        <v>0</v>
      </c>
    </row>
    <row r="64" spans="1:4" x14ac:dyDescent="0.25">
      <c r="A64" s="39">
        <f>'04 -Correction d etalonnage'!A64</f>
        <v>39944</v>
      </c>
      <c r="B64" s="40">
        <f>'04 -Correction d etalonnage'!B64</f>
        <v>0.41467592592592589</v>
      </c>
      <c r="C64" s="5">
        <f>'04 -Correction d etalonnage'!C64</f>
        <v>182.29411764705881</v>
      </c>
      <c r="D64" s="5">
        <f>'01 -En labo ou au bureau'!$D$131+'01 -En labo ou au bureau'!$C$131*'03 -Acquisition'!D64</f>
        <v>0</v>
      </c>
    </row>
    <row r="65" spans="1:4" x14ac:dyDescent="0.25">
      <c r="A65" s="39">
        <f>'04 -Correction d etalonnage'!A65</f>
        <v>39944</v>
      </c>
      <c r="B65" s="40">
        <f>'04 -Correction d etalonnage'!B65</f>
        <v>0.41468750000000004</v>
      </c>
      <c r="C65" s="5">
        <f>'04 -Correction d etalonnage'!C65</f>
        <v>182.29411764705881</v>
      </c>
      <c r="D65" s="5">
        <f>'01 -En labo ou au bureau'!$D$131+'01 -En labo ou au bureau'!$C$131*'03 -Acquisition'!D65</f>
        <v>0</v>
      </c>
    </row>
    <row r="66" spans="1:4" x14ac:dyDescent="0.25">
      <c r="A66" s="39">
        <f>'04 -Correction d etalonnage'!A66</f>
        <v>39944</v>
      </c>
      <c r="B66" s="40">
        <f>'04 -Correction d etalonnage'!B66</f>
        <v>0.41469907407407408</v>
      </c>
      <c r="C66" s="5">
        <f>'04 -Correction d etalonnage'!C66</f>
        <v>181.99999999999997</v>
      </c>
      <c r="D66" s="5">
        <f>'01 -En labo ou au bureau'!$D$131+'01 -En labo ou au bureau'!$C$131*'03 -Acquisition'!D66</f>
        <v>0</v>
      </c>
    </row>
    <row r="67" spans="1:4" x14ac:dyDescent="0.25">
      <c r="A67" s="39">
        <f>'04 -Correction d etalonnage'!A67</f>
        <v>39944</v>
      </c>
      <c r="B67" s="40">
        <f>'04 -Correction d etalonnage'!B67</f>
        <v>0.41471064814814818</v>
      </c>
      <c r="C67" s="5">
        <f>'04 -Correction d etalonnage'!C67</f>
        <v>181.94117647058823</v>
      </c>
      <c r="D67" s="5">
        <f>'01 -En labo ou au bureau'!$D$131+'01 -En labo ou au bureau'!$C$131*'03 -Acquisition'!D67</f>
        <v>0</v>
      </c>
    </row>
    <row r="68" spans="1:4" x14ac:dyDescent="0.25">
      <c r="A68" s="39">
        <f>'04 -Correction d etalonnage'!A68</f>
        <v>39944</v>
      </c>
      <c r="B68" s="40">
        <f>'04 -Correction d etalonnage'!B68</f>
        <v>0.41472222222222221</v>
      </c>
      <c r="C68" s="5">
        <f>'04 -Correction d etalonnage'!C68</f>
        <v>181.94117647058823</v>
      </c>
      <c r="D68" s="5">
        <f>'01 -En labo ou au bureau'!$D$131+'01 -En labo ou au bureau'!$C$131*'03 -Acquisition'!D68</f>
        <v>0</v>
      </c>
    </row>
    <row r="69" spans="1:4" x14ac:dyDescent="0.25">
      <c r="A69" s="39">
        <f>'04 -Correction d etalonnage'!A69</f>
        <v>39944</v>
      </c>
      <c r="B69" s="40">
        <f>'04 -Correction d etalonnage'!B69</f>
        <v>0.41473379629629631</v>
      </c>
      <c r="C69" s="5">
        <f>'04 -Correction d etalonnage'!C69</f>
        <v>181.23529411764707</v>
      </c>
      <c r="D69" s="5">
        <f>'01 -En labo ou au bureau'!$D$131+'01 -En labo ou au bureau'!$C$131*'03 -Acquisition'!D69</f>
        <v>0</v>
      </c>
    </row>
    <row r="70" spans="1:4" x14ac:dyDescent="0.25">
      <c r="A70" s="39">
        <f>'04 -Correction d etalonnage'!A70</f>
        <v>39944</v>
      </c>
      <c r="B70" s="40">
        <f>'04 -Correction d etalonnage'!B70</f>
        <v>0.41474537037037035</v>
      </c>
      <c r="C70" s="5">
        <f>'04 -Correction d etalonnage'!C70</f>
        <v>181.99999999999997</v>
      </c>
      <c r="D70" s="5">
        <f>'01 -En labo ou au bureau'!$D$131+'01 -En labo ou au bureau'!$C$131*'03 -Acquisition'!D70</f>
        <v>0</v>
      </c>
    </row>
    <row r="71" spans="1:4" x14ac:dyDescent="0.25">
      <c r="A71" s="39">
        <f>'04 -Correction d etalonnage'!A71</f>
        <v>39944</v>
      </c>
      <c r="B71" s="40">
        <f>'04 -Correction d etalonnage'!B71</f>
        <v>0.4147569444444445</v>
      </c>
      <c r="C71" s="5">
        <f>'04 -Correction d etalonnage'!C71</f>
        <v>181.99999999999997</v>
      </c>
      <c r="D71" s="5">
        <f>'01 -En labo ou au bureau'!$D$131+'01 -En labo ou au bureau'!$C$131*'03 -Acquisition'!D71</f>
        <v>0</v>
      </c>
    </row>
    <row r="72" spans="1:4" x14ac:dyDescent="0.25">
      <c r="A72" s="39">
        <f>'04 -Correction d etalonnage'!A72</f>
        <v>39944</v>
      </c>
      <c r="B72" s="40">
        <f>'04 -Correction d etalonnage'!B72</f>
        <v>0.41476851851851854</v>
      </c>
      <c r="C72" s="5">
        <f>'04 -Correction d etalonnage'!C72</f>
        <v>181.23529411764707</v>
      </c>
      <c r="D72" s="5">
        <f>'01 -En labo ou au bureau'!$D$131+'01 -En labo ou au bureau'!$C$131*'03 -Acquisition'!D72</f>
        <v>0</v>
      </c>
    </row>
    <row r="73" spans="1:4" x14ac:dyDescent="0.25">
      <c r="A73" s="39">
        <f>'04 -Correction d etalonnage'!A73</f>
        <v>39944</v>
      </c>
      <c r="B73" s="40">
        <f>'04 -Correction d etalonnage'!B73</f>
        <v>0.41478009259259258</v>
      </c>
      <c r="C73" s="5">
        <f>'04 -Correction d etalonnage'!C73</f>
        <v>181.23529411764707</v>
      </c>
      <c r="D73" s="5">
        <f>'01 -En labo ou au bureau'!$D$131+'01 -En labo ou au bureau'!$C$131*'03 -Acquisition'!D73</f>
        <v>0</v>
      </c>
    </row>
    <row r="74" spans="1:4" x14ac:dyDescent="0.25">
      <c r="A74" s="39">
        <f>'04 -Correction d etalonnage'!A74</f>
        <v>39944</v>
      </c>
      <c r="B74" s="40">
        <f>'04 -Correction d etalonnage'!B74</f>
        <v>0.41479166666666667</v>
      </c>
      <c r="C74" s="5">
        <f>'04 -Correction d etalonnage'!C74</f>
        <v>181.23529411764707</v>
      </c>
      <c r="D74" s="5">
        <f>'01 -En labo ou au bureau'!$D$131+'01 -En labo ou au bureau'!$C$131*'03 -Acquisition'!D74</f>
        <v>0</v>
      </c>
    </row>
    <row r="75" spans="1:4" x14ac:dyDescent="0.25">
      <c r="A75" s="39">
        <f>'04 -Correction d etalonnage'!A75</f>
        <v>39944</v>
      </c>
      <c r="B75" s="40">
        <f>'04 -Correction d etalonnage'!B75</f>
        <v>0.41480324074074071</v>
      </c>
      <c r="C75" s="5">
        <f>'04 -Correction d etalonnage'!C75</f>
        <v>181.23529411764707</v>
      </c>
      <c r="D75" s="5">
        <f>'01 -En labo ou au bureau'!$D$131+'01 -En labo ou au bureau'!$C$131*'03 -Acquisition'!D75</f>
        <v>0</v>
      </c>
    </row>
    <row r="76" spans="1:4" x14ac:dyDescent="0.25">
      <c r="A76" s="39">
        <f>'04 -Correction d etalonnage'!A76</f>
        <v>39944</v>
      </c>
      <c r="B76" s="40">
        <f>'04 -Correction d etalonnage'!B76</f>
        <v>0.4148148148148148</v>
      </c>
      <c r="C76" s="5">
        <f>'04 -Correction d etalonnage'!C76</f>
        <v>181.23529411764707</v>
      </c>
      <c r="D76" s="5">
        <f>'01 -En labo ou au bureau'!$D$131+'01 -En labo ou au bureau'!$C$131*'03 -Acquisition'!D76</f>
        <v>0</v>
      </c>
    </row>
    <row r="77" spans="1:4" x14ac:dyDescent="0.25">
      <c r="A77" s="39">
        <f>'04 -Correction d etalonnage'!A77</f>
        <v>39944</v>
      </c>
      <c r="B77" s="40">
        <f>'04 -Correction d etalonnage'!B77</f>
        <v>0.41482638888888884</v>
      </c>
      <c r="C77" s="5">
        <f>'04 -Correction d etalonnage'!C77</f>
        <v>181.23529411764707</v>
      </c>
      <c r="D77" s="5">
        <f>'01 -En labo ou au bureau'!$D$131+'01 -En labo ou au bureau'!$C$131*'03 -Acquisition'!D77</f>
        <v>0</v>
      </c>
    </row>
    <row r="78" spans="1:4" x14ac:dyDescent="0.25">
      <c r="A78" s="39">
        <f>'04 -Correction d etalonnage'!A78</f>
        <v>39944</v>
      </c>
      <c r="B78" s="40">
        <f>'04 -Correction d etalonnage'!B78</f>
        <v>0.41483796296296299</v>
      </c>
      <c r="C78" s="5">
        <f>'04 -Correction d etalonnage'!C78</f>
        <v>181.23529411764707</v>
      </c>
      <c r="D78" s="5">
        <f>'01 -En labo ou au bureau'!$D$131+'01 -En labo ou au bureau'!$C$131*'03 -Acquisition'!D78</f>
        <v>0</v>
      </c>
    </row>
    <row r="79" spans="1:4" x14ac:dyDescent="0.25">
      <c r="A79" s="39">
        <f>'04 -Correction d etalonnage'!A79</f>
        <v>39944</v>
      </c>
      <c r="B79" s="40">
        <f>'04 -Correction d etalonnage'!B79</f>
        <v>0.41484953703703703</v>
      </c>
      <c r="C79" s="5">
        <f>'04 -Correction d etalonnage'!C79</f>
        <v>181.23529411764707</v>
      </c>
      <c r="D79" s="5">
        <f>'01 -En labo ou au bureau'!$D$131+'01 -En labo ou au bureau'!$C$131*'03 -Acquisition'!D79</f>
        <v>0</v>
      </c>
    </row>
    <row r="80" spans="1:4" x14ac:dyDescent="0.25">
      <c r="A80" s="39">
        <f>'04 -Correction d etalonnage'!A80</f>
        <v>39944</v>
      </c>
      <c r="B80" s="40">
        <f>'04 -Correction d etalonnage'!B80</f>
        <v>0.41486111111111112</v>
      </c>
      <c r="C80" s="5">
        <f>'04 -Correction d etalonnage'!C80</f>
        <v>181.23529411764707</v>
      </c>
      <c r="D80" s="5">
        <f>'01 -En labo ou au bureau'!$D$131+'01 -En labo ou au bureau'!$C$131*'03 -Acquisition'!D80</f>
        <v>0</v>
      </c>
    </row>
    <row r="81" spans="1:4" x14ac:dyDescent="0.25">
      <c r="A81" s="39">
        <f>'04 -Correction d etalonnage'!A81</f>
        <v>39944</v>
      </c>
      <c r="B81" s="40">
        <f>'04 -Correction d etalonnage'!B81</f>
        <v>0.41487268518518516</v>
      </c>
      <c r="C81" s="5">
        <f>'04 -Correction d etalonnage'!C81</f>
        <v>181.23529411764707</v>
      </c>
      <c r="D81" s="5">
        <f>'01 -En labo ou au bureau'!$D$131+'01 -En labo ou au bureau'!$C$131*'03 -Acquisition'!D81</f>
        <v>0</v>
      </c>
    </row>
    <row r="82" spans="1:4" x14ac:dyDescent="0.25">
      <c r="A82" s="39">
        <f>'04 -Correction d etalonnage'!A82</f>
        <v>39944</v>
      </c>
      <c r="B82" s="40">
        <f>'04 -Correction d etalonnage'!B82</f>
        <v>0.41488425925925926</v>
      </c>
      <c r="C82" s="5">
        <f>'04 -Correction d etalonnage'!C82</f>
        <v>180.52941176470586</v>
      </c>
      <c r="D82" s="5">
        <f>'01 -En labo ou au bureau'!$D$131+'01 -En labo ou au bureau'!$C$131*'03 -Acquisition'!D82</f>
        <v>0</v>
      </c>
    </row>
    <row r="83" spans="1:4" x14ac:dyDescent="0.25">
      <c r="A83" s="39">
        <f>'04 -Correction d etalonnage'!A83</f>
        <v>39944</v>
      </c>
      <c r="B83" s="40">
        <f>'04 -Correction d etalonnage'!B83</f>
        <v>0.4148958333333333</v>
      </c>
      <c r="C83" s="5">
        <f>'04 -Correction d etalonnage'!C83</f>
        <v>180.52941176470586</v>
      </c>
      <c r="D83" s="5">
        <f>'01 -En labo ou au bureau'!$D$131+'01 -En labo ou au bureau'!$C$131*'03 -Acquisition'!D83</f>
        <v>0</v>
      </c>
    </row>
    <row r="84" spans="1:4" x14ac:dyDescent="0.25">
      <c r="A84" s="39">
        <f>'04 -Correction d etalonnage'!A84</f>
        <v>39944</v>
      </c>
      <c r="B84" s="40">
        <f>'04 -Correction d etalonnage'!B84</f>
        <v>0.41490740740740745</v>
      </c>
      <c r="C84" s="5">
        <f>'04 -Correction d etalonnage'!C84</f>
        <v>180.52941176470586</v>
      </c>
      <c r="D84" s="5">
        <f>'01 -En labo ou au bureau'!$D$131+'01 -En labo ou au bureau'!$C$131*'03 -Acquisition'!D84</f>
        <v>0</v>
      </c>
    </row>
    <row r="85" spans="1:4" x14ac:dyDescent="0.25">
      <c r="A85" s="39">
        <f>'04 -Correction d etalonnage'!A85</f>
        <v>39944</v>
      </c>
      <c r="B85" s="40">
        <f>'04 -Correction d etalonnage'!B85</f>
        <v>0.41491898148148149</v>
      </c>
      <c r="C85" s="5">
        <f>'04 -Correction d etalonnage'!C85</f>
        <v>180.47058823529412</v>
      </c>
      <c r="D85" s="5">
        <f>'01 -En labo ou au bureau'!$D$131+'01 -En labo ou au bureau'!$C$131*'03 -Acquisition'!D85</f>
        <v>0</v>
      </c>
    </row>
    <row r="86" spans="1:4" x14ac:dyDescent="0.25">
      <c r="A86" s="39">
        <f>'04 -Correction d etalonnage'!A86</f>
        <v>39944</v>
      </c>
      <c r="B86" s="40">
        <f>'04 -Correction d etalonnage'!B86</f>
        <v>0.41493055555555558</v>
      </c>
      <c r="C86" s="5">
        <f>'04 -Correction d etalonnage'!C86</f>
        <v>180.52941176470586</v>
      </c>
      <c r="D86" s="5">
        <f>'01 -En labo ou au bureau'!$D$131+'01 -En labo ou au bureau'!$C$131*'03 -Acquisition'!D86</f>
        <v>0</v>
      </c>
    </row>
    <row r="87" spans="1:4" x14ac:dyDescent="0.25">
      <c r="A87" s="39">
        <f>'04 -Correction d etalonnage'!A87</f>
        <v>39944</v>
      </c>
      <c r="B87" s="40">
        <f>'04 -Correction d etalonnage'!B87</f>
        <v>0.41494212962962962</v>
      </c>
      <c r="C87" s="5">
        <f>'04 -Correction d etalonnage'!C87</f>
        <v>180.52941176470586</v>
      </c>
      <c r="D87" s="5">
        <f>'01 -En labo ou au bureau'!$D$131+'01 -En labo ou au bureau'!$C$131*'03 -Acquisition'!D87</f>
        <v>0</v>
      </c>
    </row>
    <row r="88" spans="1:4" x14ac:dyDescent="0.25">
      <c r="A88" s="39">
        <f>'04 -Correction d etalonnage'!A88</f>
        <v>39944</v>
      </c>
      <c r="B88" s="40">
        <f>'04 -Correction d etalonnage'!B88</f>
        <v>0.41495370370370371</v>
      </c>
      <c r="C88" s="5">
        <f>'04 -Correction d etalonnage'!C88</f>
        <v>180.52941176470586</v>
      </c>
      <c r="D88" s="5">
        <f>'01 -En labo ou au bureau'!$D$131+'01 -En labo ou au bureau'!$C$131*'03 -Acquisition'!D88</f>
        <v>0</v>
      </c>
    </row>
    <row r="89" spans="1:4" x14ac:dyDescent="0.25">
      <c r="A89" s="39">
        <f>'04 -Correction d etalonnage'!A89</f>
        <v>39944</v>
      </c>
      <c r="B89" s="40">
        <f>'04 -Correction d etalonnage'!B89</f>
        <v>0.41496527777777775</v>
      </c>
      <c r="C89" s="5">
        <f>'04 -Correction d etalonnage'!C89</f>
        <v>180.58823529411762</v>
      </c>
      <c r="D89" s="5">
        <f>'01 -En labo ou au bureau'!$D$131+'01 -En labo ou au bureau'!$C$131*'03 -Acquisition'!D89</f>
        <v>0</v>
      </c>
    </row>
    <row r="90" spans="1:4" x14ac:dyDescent="0.25">
      <c r="A90" s="39">
        <f>'04 -Correction d etalonnage'!A90</f>
        <v>39944</v>
      </c>
      <c r="B90" s="40">
        <f>'04 -Correction d etalonnage'!B90</f>
        <v>0.4149768518518519</v>
      </c>
      <c r="C90" s="5">
        <f>'04 -Correction d etalonnage'!C90</f>
        <v>180.52941176470586</v>
      </c>
      <c r="D90" s="5">
        <f>'01 -En labo ou au bureau'!$D$131+'01 -En labo ou au bureau'!$C$131*'03 -Acquisition'!D90</f>
        <v>0</v>
      </c>
    </row>
    <row r="91" spans="1:4" x14ac:dyDescent="0.25">
      <c r="A91" s="39">
        <f>'04 -Correction d etalonnage'!A91</f>
        <v>39944</v>
      </c>
      <c r="B91" s="40">
        <f>'04 -Correction d etalonnage'!B91</f>
        <v>0.41498842592592594</v>
      </c>
      <c r="C91" s="5">
        <f>'04 -Correction d etalonnage'!C91</f>
        <v>180.52941176470586</v>
      </c>
      <c r="D91" s="5">
        <f>'01 -En labo ou au bureau'!$D$131+'01 -En labo ou au bureau'!$C$131*'03 -Acquisition'!D91</f>
        <v>0</v>
      </c>
    </row>
    <row r="92" spans="1:4" x14ac:dyDescent="0.25">
      <c r="A92" s="39">
        <f>'04 -Correction d etalonnage'!A92</f>
        <v>39944</v>
      </c>
      <c r="B92" s="40">
        <f>'04 -Correction d etalonnage'!B92</f>
        <v>0.41500000000000004</v>
      </c>
      <c r="C92" s="5">
        <f>'04 -Correction d etalonnage'!C92</f>
        <v>180.58823529411762</v>
      </c>
      <c r="D92" s="5">
        <f>'01 -En labo ou au bureau'!$D$131+'01 -En labo ou au bureau'!$C$131*'03 -Acquisition'!D92</f>
        <v>0</v>
      </c>
    </row>
    <row r="93" spans="1:4" x14ac:dyDescent="0.25">
      <c r="A93" s="39">
        <f>'04 -Correction d etalonnage'!A93</f>
        <v>39944</v>
      </c>
      <c r="B93" s="40">
        <f>'04 -Correction d etalonnage'!B93</f>
        <v>0.41501157407407407</v>
      </c>
      <c r="C93" s="5">
        <f>'04 -Correction d etalonnage'!C93</f>
        <v>180.58823529411762</v>
      </c>
      <c r="D93" s="5">
        <f>'01 -En labo ou au bureau'!$D$131+'01 -En labo ou au bureau'!$C$131*'03 -Acquisition'!D93</f>
        <v>0</v>
      </c>
    </row>
    <row r="94" spans="1:4" x14ac:dyDescent="0.25">
      <c r="A94" s="39">
        <f>'04 -Correction d etalonnage'!A94</f>
        <v>39944</v>
      </c>
      <c r="B94" s="40">
        <f>'04 -Correction d etalonnage'!B94</f>
        <v>0.41502314814814811</v>
      </c>
      <c r="C94" s="5">
        <f>'04 -Correction d etalonnage'!C94</f>
        <v>180.52941176470586</v>
      </c>
      <c r="D94" s="5">
        <f>'01 -En labo ou au bureau'!$D$131+'01 -En labo ou au bureau'!$C$131*'03 -Acquisition'!D94</f>
        <v>0</v>
      </c>
    </row>
    <row r="95" spans="1:4" x14ac:dyDescent="0.25">
      <c r="A95" s="39"/>
    </row>
    <row r="96" spans="1:4" x14ac:dyDescent="0.25">
      <c r="A96" s="39"/>
    </row>
    <row r="97" spans="1:1" x14ac:dyDescent="0.25">
      <c r="A97" s="39"/>
    </row>
    <row r="98" spans="1:1" x14ac:dyDescent="0.25">
      <c r="A98" s="39"/>
    </row>
    <row r="99" spans="1:1" x14ac:dyDescent="0.25">
      <c r="A99" s="39"/>
    </row>
    <row r="100" spans="1:1" x14ac:dyDescent="0.25">
      <c r="A100" s="39"/>
    </row>
  </sheetData>
  <mergeCells count="6">
    <mergeCell ref="O3:P3"/>
    <mergeCell ref="A1:D1"/>
    <mergeCell ref="A3:D3"/>
    <mergeCell ref="J2:M2"/>
    <mergeCell ref="J3:K3"/>
    <mergeCell ref="L3:M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118" zoomScaleNormal="118" workbookViewId="0">
      <selection activeCell="F5" sqref="F5:I5"/>
    </sheetView>
  </sheetViews>
  <sheetFormatPr baseColWidth="10" defaultRowHeight="15.75" x14ac:dyDescent="0.25"/>
  <cols>
    <col min="3" max="3" width="11.5" bestFit="1" customWidth="1"/>
    <col min="4" max="4" width="13.625" bestFit="1" customWidth="1"/>
    <col min="7" max="7" width="12.125" bestFit="1" customWidth="1"/>
  </cols>
  <sheetData>
    <row r="1" spans="1:10" ht="26.25" x14ac:dyDescent="0.4">
      <c r="A1" s="78" t="s">
        <v>65</v>
      </c>
      <c r="B1" s="78"/>
      <c r="C1" s="78"/>
      <c r="D1" s="78"/>
      <c r="F1" s="48" t="s">
        <v>125</v>
      </c>
    </row>
    <row r="3" spans="1:10" x14ac:dyDescent="0.25">
      <c r="A3" s="71" t="s">
        <v>85</v>
      </c>
      <c r="B3" s="71"/>
      <c r="C3" s="71"/>
      <c r="D3" s="71"/>
      <c r="F3" s="84" t="s">
        <v>87</v>
      </c>
      <c r="G3" s="84"/>
      <c r="H3" s="84"/>
      <c r="I3" s="84"/>
      <c r="J3" s="84"/>
    </row>
    <row r="4" spans="1:10" x14ac:dyDescent="0.25">
      <c r="A4" s="26" t="s">
        <v>67</v>
      </c>
      <c r="B4" s="26" t="s">
        <v>68</v>
      </c>
      <c r="C4" s="26" t="s">
        <v>74</v>
      </c>
      <c r="D4" s="26" t="s">
        <v>4</v>
      </c>
    </row>
    <row r="5" spans="1:10" ht="18.75" x14ac:dyDescent="0.3">
      <c r="A5" s="39">
        <v>41801</v>
      </c>
      <c r="B5" s="40">
        <v>0.41666666666666669</v>
      </c>
      <c r="C5" s="5">
        <f>'05 -Validation des données'!C5-'05 -Validation des données'!$O$6</f>
        <v>0.47058823529411598</v>
      </c>
      <c r="D5" s="5">
        <f>'05 -Validation des données'!D5-'05 -Validation des données'!$P$6</f>
        <v>-10</v>
      </c>
      <c r="F5" s="85" t="s">
        <v>86</v>
      </c>
      <c r="G5" s="85"/>
      <c r="H5" s="85"/>
      <c r="I5" s="85"/>
    </row>
    <row r="6" spans="1:10" x14ac:dyDescent="0.25">
      <c r="A6" s="39">
        <v>41802</v>
      </c>
      <c r="B6" s="40">
        <v>0.45833333333333298</v>
      </c>
      <c r="C6" s="5">
        <f>'05 -Validation des données'!C6-'05 -Validation des données'!$O$6</f>
        <v>0.47058823529411598</v>
      </c>
      <c r="D6" s="5">
        <f>'05 -Validation des données'!D6-'05 -Validation des données'!$P$6</f>
        <v>-10</v>
      </c>
      <c r="F6" s="83" t="s">
        <v>74</v>
      </c>
      <c r="G6" s="83"/>
      <c r="H6" s="83" t="s">
        <v>75</v>
      </c>
      <c r="I6" s="83"/>
    </row>
    <row r="7" spans="1:10" x14ac:dyDescent="0.25">
      <c r="A7" s="39">
        <v>41803</v>
      </c>
      <c r="B7" s="40">
        <v>0.5</v>
      </c>
      <c r="C7" s="5">
        <f>'05 -Validation des données'!C7-'05 -Validation des données'!$O$6</f>
        <v>0.47058823529411598</v>
      </c>
      <c r="D7" s="5">
        <f>'05 -Validation des données'!D7-'05 -Validation des données'!$P$6</f>
        <v>-10</v>
      </c>
      <c r="F7" s="52" t="s">
        <v>110</v>
      </c>
      <c r="G7" s="52" t="s">
        <v>88</v>
      </c>
      <c r="H7" s="52" t="s">
        <v>110</v>
      </c>
      <c r="I7" s="52" t="s">
        <v>88</v>
      </c>
    </row>
    <row r="8" spans="1:10" x14ac:dyDescent="0.25">
      <c r="A8" s="39">
        <v>41804</v>
      </c>
      <c r="B8" s="40">
        <v>0.54166666666666696</v>
      </c>
      <c r="C8" s="5">
        <f>'05 -Validation des données'!C8-'05 -Validation des données'!$O$6</f>
        <v>0.5294117647058556</v>
      </c>
      <c r="D8" s="5">
        <f>'05 -Validation des données'!D8-'05 -Validation des données'!$P$6</f>
        <v>-10</v>
      </c>
      <c r="F8" s="53">
        <f>'02 -Calcul des masses'!C25/(SUM('06 -Calcul du débit et inc'!C5:C43))</f>
        <v>0</v>
      </c>
      <c r="G8" s="53">
        <f>('02 -Calcul des masses'!C28^2/(SUM('06 -Calcul du débit et inc'!C5:C43))^2)^0.5</f>
        <v>0.18546977203679391</v>
      </c>
      <c r="H8" s="53">
        <f>'02 -Calcul des masses'!C26/SUM('06 -Calcul du débit et inc'!D5:D43)</f>
        <v>0</v>
      </c>
      <c r="I8" s="53">
        <f>('02 -Calcul des masses'!C29^2/(SUM('06 -Calcul du débit et inc'!D5:D43))^2)^0.5</f>
        <v>0</v>
      </c>
    </row>
    <row r="9" spans="1:10" x14ac:dyDescent="0.25">
      <c r="A9" s="39">
        <v>41805</v>
      </c>
      <c r="B9" s="40">
        <v>0.58333333333333304</v>
      </c>
      <c r="C9" s="5">
        <f>'05 -Validation des données'!C9-'05 -Validation des données'!$O$6</f>
        <v>0.5294117647058556</v>
      </c>
      <c r="D9" s="5">
        <f>'05 -Validation des données'!D9-'05 -Validation des données'!$P$6</f>
        <v>-10</v>
      </c>
    </row>
    <row r="10" spans="1:10" x14ac:dyDescent="0.25">
      <c r="A10" s="39">
        <v>41806</v>
      </c>
      <c r="B10" s="40">
        <v>0.625</v>
      </c>
      <c r="C10" s="5">
        <f>'05 -Validation des données'!C10-'05 -Validation des données'!$O$6</f>
        <v>0.5294117647058556</v>
      </c>
      <c r="D10" s="5">
        <f>'05 -Validation des données'!D10-'05 -Validation des données'!$P$6</f>
        <v>-10</v>
      </c>
    </row>
    <row r="11" spans="1:10" x14ac:dyDescent="0.25">
      <c r="A11" s="39">
        <v>41807</v>
      </c>
      <c r="B11" s="40">
        <v>0.66666666666666696</v>
      </c>
      <c r="C11" s="5">
        <f>'05 -Validation des données'!C11-'05 -Validation des données'!$O$6</f>
        <v>0.5294117647058556</v>
      </c>
      <c r="D11" s="5">
        <f>'05 -Validation des données'!D11-'05 -Validation des données'!$P$6</f>
        <v>-10</v>
      </c>
    </row>
    <row r="12" spans="1:10" x14ac:dyDescent="0.25">
      <c r="A12" s="39">
        <v>41808</v>
      </c>
      <c r="B12" s="40">
        <v>0.70833333333333304</v>
      </c>
      <c r="C12" s="5">
        <f>'05 -Validation des données'!C12-'05 -Validation des données'!$O$6</f>
        <v>0.58823529411762365</v>
      </c>
      <c r="D12" s="5">
        <f>'05 -Validation des données'!D12-'05 -Validation des données'!$P$6</f>
        <v>-10</v>
      </c>
    </row>
    <row r="13" spans="1:10" x14ac:dyDescent="0.25">
      <c r="A13" s="39">
        <v>41809</v>
      </c>
      <c r="B13" s="40">
        <v>0.75</v>
      </c>
      <c r="C13" s="5">
        <f>'05 -Validation des données'!C13-'05 -Validation des données'!$O$6</f>
        <v>0.47058823529411598</v>
      </c>
      <c r="D13" s="5">
        <f>'05 -Validation des données'!D13-'05 -Validation des données'!$P$6</f>
        <v>-10</v>
      </c>
    </row>
    <row r="14" spans="1:10" x14ac:dyDescent="0.25">
      <c r="A14" s="39">
        <v>41810</v>
      </c>
      <c r="B14" s="40">
        <v>0.79166666666666696</v>
      </c>
      <c r="C14" s="5">
        <f>'05 -Validation des données'!C14-'05 -Validation des données'!$O$6</f>
        <v>0.47058823529411598</v>
      </c>
      <c r="D14" s="5">
        <f>'05 -Validation des données'!D14-'05 -Validation des données'!$P$6</f>
        <v>-10</v>
      </c>
    </row>
    <row r="15" spans="1:10" x14ac:dyDescent="0.25">
      <c r="A15" s="39">
        <v>41811</v>
      </c>
      <c r="B15" s="40">
        <v>0.83333333333333304</v>
      </c>
      <c r="C15" s="5">
        <f>'05 -Validation des données'!C15-'05 -Validation des données'!$O$6</f>
        <v>0.47058823529411598</v>
      </c>
      <c r="D15" s="5">
        <f>'05 -Validation des données'!D15-'05 -Validation des données'!$P$6</f>
        <v>-10</v>
      </c>
    </row>
    <row r="16" spans="1:10" x14ac:dyDescent="0.25">
      <c r="A16" s="39">
        <v>41812</v>
      </c>
      <c r="B16" s="40">
        <v>0.875</v>
      </c>
      <c r="C16" s="5">
        <f>'05 -Validation des données'!C16-'05 -Validation des données'!$O$6</f>
        <v>0.47058823529411598</v>
      </c>
      <c r="D16" s="5">
        <f>'05 -Validation des données'!D16-'05 -Validation des données'!$P$6</f>
        <v>-10</v>
      </c>
    </row>
    <row r="17" spans="1:4" x14ac:dyDescent="0.25">
      <c r="A17" s="39">
        <v>41813</v>
      </c>
      <c r="B17" s="40">
        <v>0.91666666666666696</v>
      </c>
      <c r="C17" s="5">
        <f>'05 -Validation des données'!C17-'05 -Validation des données'!$O$6</f>
        <v>0.5294117647058556</v>
      </c>
      <c r="D17" s="5">
        <f>'05 -Validation des données'!D17-'05 -Validation des données'!$P$6</f>
        <v>-10</v>
      </c>
    </row>
    <row r="18" spans="1:4" x14ac:dyDescent="0.25">
      <c r="A18" s="39">
        <v>41814</v>
      </c>
      <c r="B18" s="40">
        <v>0.95833333333333304</v>
      </c>
      <c r="C18" s="5">
        <f>'05 -Validation des données'!C18-'05 -Validation des données'!$O$6</f>
        <v>0.5294117647058556</v>
      </c>
      <c r="D18" s="5">
        <f>'05 -Validation des données'!D18-'05 -Validation des données'!$P$6</f>
        <v>-10</v>
      </c>
    </row>
    <row r="19" spans="1:4" x14ac:dyDescent="0.25">
      <c r="A19" s="39">
        <v>41815</v>
      </c>
      <c r="B19" s="40">
        <v>1</v>
      </c>
      <c r="C19" s="5">
        <f>'05 -Validation des données'!C19-'05 -Validation des données'!$O$6</f>
        <v>0.5294117647058556</v>
      </c>
      <c r="D19" s="5">
        <f>'05 -Validation des données'!D19-'05 -Validation des données'!$P$6</f>
        <v>-10</v>
      </c>
    </row>
    <row r="20" spans="1:4" x14ac:dyDescent="0.25">
      <c r="A20" s="39">
        <v>41816</v>
      </c>
      <c r="B20" s="40">
        <v>1.0416666666666701</v>
      </c>
      <c r="C20" s="5">
        <f>'05 -Validation des données'!C20-'05 -Validation des données'!$O$6</f>
        <v>0.58823529411762365</v>
      </c>
      <c r="D20" s="5">
        <f>'05 -Validation des données'!D20-'05 -Validation des données'!$P$6</f>
        <v>-10</v>
      </c>
    </row>
    <row r="21" spans="1:4" x14ac:dyDescent="0.25">
      <c r="A21" s="39">
        <v>41817</v>
      </c>
      <c r="B21" s="40">
        <v>1.0833333333333299</v>
      </c>
      <c r="C21" s="5">
        <f>'05 -Validation des données'!C21-'05 -Validation des données'!$O$6</f>
        <v>0.5294117647058556</v>
      </c>
      <c r="D21" s="5">
        <f>'05 -Validation des données'!D21-'05 -Validation des données'!$P$6</f>
        <v>-10</v>
      </c>
    </row>
    <row r="22" spans="1:4" x14ac:dyDescent="0.25">
      <c r="A22" s="39">
        <v>41818</v>
      </c>
      <c r="B22" s="40">
        <v>1.125</v>
      </c>
      <c r="C22" s="5">
        <f>'05 -Validation des données'!C22-'05 -Validation des données'!$O$6</f>
        <v>1.941176470588232</v>
      </c>
      <c r="D22" s="5">
        <f>'05 -Validation des données'!D22-'05 -Validation des données'!$P$6</f>
        <v>-10</v>
      </c>
    </row>
    <row r="23" spans="1:4" x14ac:dyDescent="0.25">
      <c r="A23" s="39">
        <v>41819</v>
      </c>
      <c r="B23" s="40">
        <v>1.1666666666666701</v>
      </c>
      <c r="C23" s="5">
        <f>'05 -Validation des données'!C23-'05 -Validation des données'!$O$6</f>
        <v>5.4117647058823479</v>
      </c>
      <c r="D23" s="5">
        <f>'05 -Validation des données'!D23-'05 -Validation des données'!$P$6</f>
        <v>-10</v>
      </c>
    </row>
    <row r="24" spans="1:4" x14ac:dyDescent="0.25">
      <c r="A24" s="39">
        <v>41820</v>
      </c>
      <c r="B24" s="40">
        <v>1.2083333333333299</v>
      </c>
      <c r="C24" s="5">
        <f>'05 -Validation des données'!C24-'05 -Validation des données'!$O$6</f>
        <v>129.94117647058823</v>
      </c>
      <c r="D24" s="5">
        <f>'05 -Validation des données'!D24-'05 -Validation des données'!$P$6</f>
        <v>-10</v>
      </c>
    </row>
    <row r="25" spans="1:4" x14ac:dyDescent="0.25">
      <c r="A25" s="39">
        <v>41821</v>
      </c>
      <c r="B25" s="40">
        <v>1.25</v>
      </c>
      <c r="C25" s="5">
        <f>'05 -Validation des données'!C25-'05 -Validation des données'!$O$6</f>
        <v>208.8235294117647</v>
      </c>
      <c r="D25" s="5">
        <f>'05 -Validation des données'!D25-'05 -Validation des données'!$P$6</f>
        <v>-10</v>
      </c>
    </row>
    <row r="26" spans="1:4" x14ac:dyDescent="0.25">
      <c r="A26" s="39">
        <v>41822</v>
      </c>
      <c r="B26" s="40">
        <v>1.2916666666666701</v>
      </c>
      <c r="C26" s="5">
        <f>'05 -Validation des données'!C26-'05 -Validation des données'!$O$6</f>
        <v>314.05882352941177</v>
      </c>
      <c r="D26" s="5">
        <f>'05 -Validation des données'!D26-'05 -Validation des données'!$P$6</f>
        <v>-10</v>
      </c>
    </row>
    <row r="27" spans="1:4" x14ac:dyDescent="0.25">
      <c r="A27" s="39">
        <v>41823</v>
      </c>
      <c r="B27" s="40">
        <v>1.3333333333333299</v>
      </c>
      <c r="C27" s="5">
        <f>'05 -Validation des données'!C27-'05 -Validation des données'!$O$6</f>
        <v>659.64705882352951</v>
      </c>
      <c r="D27" s="5">
        <f>'05 -Validation des données'!D27-'05 -Validation des données'!$P$6</f>
        <v>-10</v>
      </c>
    </row>
    <row r="28" spans="1:4" x14ac:dyDescent="0.25">
      <c r="A28" s="39">
        <v>41824</v>
      </c>
      <c r="B28" s="40">
        <v>1.375</v>
      </c>
      <c r="C28" s="5">
        <f>'05 -Validation des données'!C28-'05 -Validation des données'!$O$6</f>
        <v>624.41176470588243</v>
      </c>
      <c r="D28" s="5">
        <f>'05 -Validation des données'!D28-'05 -Validation des données'!$P$6</f>
        <v>-10</v>
      </c>
    </row>
    <row r="29" spans="1:4" x14ac:dyDescent="0.25">
      <c r="A29" s="39">
        <v>41825</v>
      </c>
      <c r="B29" s="40">
        <v>1.4166666666666701</v>
      </c>
      <c r="C29" s="5">
        <f>'05 -Validation des données'!C29-'05 -Validation des données'!$O$6</f>
        <v>723.23529411764707</v>
      </c>
      <c r="D29" s="5">
        <f>'05 -Validation des données'!D29-'05 -Validation des données'!$P$6</f>
        <v>-10</v>
      </c>
    </row>
    <row r="30" spans="1:4" x14ac:dyDescent="0.25">
      <c r="A30" s="39">
        <v>41826</v>
      </c>
      <c r="B30" s="40">
        <v>0.41666666666666669</v>
      </c>
      <c r="C30" s="5">
        <f>'05 -Validation des données'!C30-'05 -Validation des données'!$O$6</f>
        <v>895.11764705882365</v>
      </c>
      <c r="D30" s="5">
        <f>'05 -Validation des données'!D30-'05 -Validation des données'!$P$6</f>
        <v>-10</v>
      </c>
    </row>
    <row r="31" spans="1:4" x14ac:dyDescent="0.25">
      <c r="A31" s="39">
        <v>41827</v>
      </c>
      <c r="B31" s="40">
        <v>0.45833333333333298</v>
      </c>
      <c r="C31" s="5">
        <f>'05 -Validation des données'!C31-'05 -Validation des données'!$O$6</f>
        <v>990.58823529411779</v>
      </c>
      <c r="D31" s="5">
        <f>'05 -Validation des données'!D31-'05 -Validation des données'!$P$6</f>
        <v>-10</v>
      </c>
    </row>
    <row r="32" spans="1:4" x14ac:dyDescent="0.25">
      <c r="A32" s="39">
        <v>41828</v>
      </c>
      <c r="B32" s="40">
        <v>0.5</v>
      </c>
      <c r="C32" s="5">
        <f>'05 -Validation des données'!C32-'05 -Validation des données'!$O$6</f>
        <v>1096.4705882352941</v>
      </c>
      <c r="D32" s="5">
        <f>'05 -Validation des données'!D32-'05 -Validation des données'!$P$6</f>
        <v>-10</v>
      </c>
    </row>
    <row r="33" spans="1:4" x14ac:dyDescent="0.25">
      <c r="A33" s="39">
        <v>41829</v>
      </c>
      <c r="B33" s="40">
        <v>0.54166666666666696</v>
      </c>
      <c r="C33" s="5">
        <f>'05 -Validation des données'!C33-'05 -Validation des données'!$O$6</f>
        <v>947.00000000000023</v>
      </c>
      <c r="D33" s="5">
        <f>'05 -Validation des données'!D33-'05 -Validation des données'!$P$6</f>
        <v>-10</v>
      </c>
    </row>
    <row r="34" spans="1:4" x14ac:dyDescent="0.25">
      <c r="A34" s="39">
        <v>41830</v>
      </c>
      <c r="B34" s="40">
        <v>0.58333333333333304</v>
      </c>
      <c r="C34" s="5">
        <f>'05 -Validation des données'!C34-'05 -Validation des données'!$O$6</f>
        <v>756.17647058823536</v>
      </c>
      <c r="D34" s="5">
        <f>'05 -Validation des données'!D34-'05 -Validation des données'!$P$6</f>
        <v>-10</v>
      </c>
    </row>
    <row r="35" spans="1:4" x14ac:dyDescent="0.25">
      <c r="A35" s="39">
        <v>41831</v>
      </c>
      <c r="B35" s="40">
        <v>0.625</v>
      </c>
      <c r="C35" s="5">
        <f>'05 -Validation des données'!C35-'05 -Validation des données'!$O$6</f>
        <v>636.88235294117658</v>
      </c>
      <c r="D35" s="5">
        <f>'05 -Validation des données'!D35-'05 -Validation des données'!$P$6</f>
        <v>-10</v>
      </c>
    </row>
    <row r="36" spans="1:4" x14ac:dyDescent="0.25">
      <c r="A36" s="39">
        <v>41832</v>
      </c>
      <c r="B36" s="40">
        <v>0.66666666666666696</v>
      </c>
      <c r="C36" s="5">
        <f>'05 -Validation des données'!C36-'05 -Validation des données'!$O$6</f>
        <v>433.70588235294122</v>
      </c>
      <c r="D36" s="5">
        <f>'05 -Validation des données'!D36-'05 -Validation des données'!$P$6</f>
        <v>-10</v>
      </c>
    </row>
    <row r="37" spans="1:4" x14ac:dyDescent="0.25">
      <c r="A37" s="39">
        <v>41833</v>
      </c>
      <c r="B37" s="40">
        <v>0.70833333333333304</v>
      </c>
      <c r="C37" s="5">
        <f>'05 -Validation des données'!C37-'05 -Validation des données'!$O$6</f>
        <v>356.17647058823536</v>
      </c>
      <c r="D37" s="5">
        <f>'05 -Validation des données'!D37-'05 -Validation des données'!$P$6</f>
        <v>-10</v>
      </c>
    </row>
    <row r="38" spans="1:4" x14ac:dyDescent="0.25">
      <c r="A38" s="39">
        <v>41834</v>
      </c>
      <c r="B38" s="40">
        <v>0.75</v>
      </c>
      <c r="C38" s="5">
        <f>'05 -Validation des données'!C38-'05 -Validation des données'!$O$6</f>
        <v>219.23529411764707</v>
      </c>
      <c r="D38" s="5">
        <f>'05 -Validation des données'!D38-'05 -Validation des données'!$P$6</f>
        <v>-10</v>
      </c>
    </row>
    <row r="39" spans="1:4" x14ac:dyDescent="0.25">
      <c r="A39" s="39">
        <v>41835</v>
      </c>
      <c r="B39" s="40">
        <v>0.79166666666666696</v>
      </c>
      <c r="C39" s="5">
        <f>'05 -Validation des données'!C39-'05 -Validation des données'!$O$6</f>
        <v>283.8235294117647</v>
      </c>
      <c r="D39" s="5">
        <f>'05 -Validation des données'!D39-'05 -Validation des données'!$P$6</f>
        <v>-10</v>
      </c>
    </row>
    <row r="40" spans="1:4" x14ac:dyDescent="0.25">
      <c r="A40" s="39">
        <v>41836</v>
      </c>
      <c r="B40" s="40">
        <v>0.83333333333333304</v>
      </c>
      <c r="C40" s="5">
        <f>'05 -Validation des données'!C40-'05 -Validation des données'!$O$6</f>
        <v>135.88235294117646</v>
      </c>
      <c r="D40" s="5">
        <f>'05 -Validation des données'!D40-'05 -Validation des données'!$P$6</f>
        <v>-10</v>
      </c>
    </row>
    <row r="41" spans="1:4" x14ac:dyDescent="0.25">
      <c r="A41" s="39">
        <v>41837</v>
      </c>
      <c r="B41" s="40">
        <v>0.875</v>
      </c>
      <c r="C41" s="5">
        <f>'05 -Validation des données'!C41-'05 -Validation des données'!$O$6</f>
        <v>125.58823529411762</v>
      </c>
      <c r="D41" s="5">
        <f>'05 -Validation des données'!D41-'05 -Validation des données'!$P$6</f>
        <v>-10</v>
      </c>
    </row>
    <row r="42" spans="1:4" x14ac:dyDescent="0.25">
      <c r="A42" s="39">
        <v>41838</v>
      </c>
      <c r="B42" s="40">
        <v>0.91666666666666696</v>
      </c>
      <c r="C42" s="5">
        <f>'05 -Validation des données'!C42-'05 -Validation des données'!$O$6</f>
        <v>89.764705882352928</v>
      </c>
      <c r="D42" s="5">
        <f>'05 -Validation des données'!D42-'05 -Validation des données'!$P$6</f>
        <v>-10</v>
      </c>
    </row>
    <row r="43" spans="1:4" x14ac:dyDescent="0.25">
      <c r="A43" s="39">
        <v>41839</v>
      </c>
      <c r="B43" s="40">
        <v>0.95833333333333304</v>
      </c>
      <c r="C43" s="5">
        <f>'05 -Validation des données'!C43-'05 -Validation des données'!$O$6</f>
        <v>62.647058823529392</v>
      </c>
      <c r="D43" s="5">
        <f>'05 -Validation des données'!D43-'05 -Validation des données'!$P$6</f>
        <v>-10</v>
      </c>
    </row>
  </sheetData>
  <mergeCells count="6">
    <mergeCell ref="A1:D1"/>
    <mergeCell ref="A3:D3"/>
    <mergeCell ref="F3:J3"/>
    <mergeCell ref="F5:I5"/>
    <mergeCell ref="F6:G6"/>
    <mergeCell ref="H6:I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18" zoomScaleNormal="118" workbookViewId="0">
      <selection activeCell="B6" sqref="B6"/>
    </sheetView>
  </sheetViews>
  <sheetFormatPr baseColWidth="10" defaultRowHeight="15.75" x14ac:dyDescent="0.25"/>
  <cols>
    <col min="1" max="1" width="27.625" bestFit="1" customWidth="1"/>
  </cols>
  <sheetData>
    <row r="1" spans="1:2" s="49" customFormat="1" ht="44.25" customHeight="1" x14ac:dyDescent="0.25">
      <c r="A1" s="50" t="s">
        <v>168</v>
      </c>
    </row>
    <row r="2" spans="1:2" ht="20.25" customHeight="1" x14ac:dyDescent="0.25">
      <c r="A2" s="41" t="s">
        <v>90</v>
      </c>
      <c r="B2" s="3"/>
    </row>
    <row r="3" spans="1:2" x14ac:dyDescent="0.25">
      <c r="A3" s="41" t="s">
        <v>89</v>
      </c>
      <c r="B3" s="3"/>
    </row>
    <row r="5" spans="1:2" x14ac:dyDescent="0.25">
      <c r="A5" s="41" t="s">
        <v>91</v>
      </c>
      <c r="B5" s="51" t="str">
        <f>IF(ABS(B2-'06 -Calcul du débit et inc'!F8)&lt;2*('06 -Calcul du débit et inc'!G8^2+'07 -Verification de la sonde'!B3^2)^0.5, "OK","A REJETER")</f>
        <v>OK</v>
      </c>
    </row>
    <row r="6" spans="1:2" x14ac:dyDescent="0.25">
      <c r="A6" s="41" t="s">
        <v>92</v>
      </c>
      <c r="B6" s="51" t="str">
        <f>IF(ABS(B2-'06 -Calcul du débit et inc'!H8)&lt;2*('06 -Calcul du débit et inc'!I8^2+'07 -Verification de la sonde'!B3^2)^0.5,"OK","A REJETER")</f>
        <v>A REJETER</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NOTICE</vt:lpstr>
      <vt:lpstr>01 -En labo ou au bureau</vt:lpstr>
      <vt:lpstr>02 -Calcul des masses</vt:lpstr>
      <vt:lpstr>03 -Acquisition</vt:lpstr>
      <vt:lpstr>04 -Correction d etalonnage</vt:lpstr>
      <vt:lpstr>05 -Validation des données</vt:lpstr>
      <vt:lpstr>06 -Calcul du débit et inc</vt:lpstr>
      <vt:lpstr>07 -Verification de la sonde</vt:lpstr>
    </vt:vector>
  </TitlesOfParts>
  <Company>TU Delft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Feuille de calcul d'aide au trçage par injection ponctuelle SEL ou Rhodamine WT</dc:title>
  <dc:creator>Mathieu Lepot</dc:creator>
  <cp:keywords>Traçage</cp:keywords>
  <dc:description>AUTEUR DU FICHIER : Mathieu LEPOT , TU DELFT</dc:description>
  <cp:lastModifiedBy>Laetitia-graie</cp:lastModifiedBy>
  <dcterms:created xsi:type="dcterms:W3CDTF">2014-10-29T17:33:03Z</dcterms:created>
  <dcterms:modified xsi:type="dcterms:W3CDTF">2018-03-20T09:33:43Z</dcterms:modified>
</cp:coreProperties>
</file>